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KOMERCIJALNA\IZVRŠENJE\"/>
    </mc:Choice>
  </mc:AlternateContent>
  <xr:revisionPtr revIDLastSave="0" documentId="13_ncr:1_{BFC81A71-D575-4768-B93B-3153508E108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sažetak" sheetId="28" r:id="rId1"/>
    <sheet name="račun prihoda i rashoda" sheetId="29" r:id="rId2"/>
    <sheet name="rashodi prema izvorima financ." sheetId="31" r:id="rId3"/>
    <sheet name="rashodi prema funkc.klas." sheetId="32" r:id="rId4"/>
    <sheet name="račun financiranja" sheetId="33" r:id="rId5"/>
    <sheet name="posebni dio" sheetId="34" r:id="rId6"/>
    <sheet name="ukupno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34" l="1"/>
  <c r="F37" i="34"/>
  <c r="F36" i="34" s="1"/>
  <c r="F35" i="34" s="1"/>
  <c r="E35" i="34"/>
  <c r="G36" i="34"/>
  <c r="E36" i="34"/>
  <c r="G35" i="34"/>
  <c r="E33" i="34"/>
  <c r="G55" i="34"/>
  <c r="F57" i="34"/>
  <c r="G57" i="34"/>
  <c r="G71" i="34"/>
  <c r="F59" i="34"/>
  <c r="F58" i="34"/>
  <c r="F40" i="34"/>
  <c r="F19" i="34"/>
  <c r="F18" i="34"/>
  <c r="F17" i="34"/>
  <c r="F15" i="34"/>
  <c r="F14" i="34"/>
  <c r="F13" i="34"/>
  <c r="F55" i="34"/>
  <c r="F53" i="34"/>
  <c r="F52" i="34"/>
  <c r="F51" i="34"/>
  <c r="F50" i="34"/>
  <c r="F49" i="34"/>
  <c r="F48" i="34"/>
  <c r="F47" i="34"/>
  <c r="F46" i="34"/>
  <c r="F45" i="34"/>
  <c r="F44" i="34"/>
  <c r="F34" i="34"/>
  <c r="F31" i="34"/>
  <c r="F28" i="34"/>
  <c r="F25" i="34"/>
  <c r="F24" i="34"/>
  <c r="F16" i="34"/>
  <c r="E36" i="31"/>
  <c r="C37" i="31"/>
  <c r="E37" i="31"/>
  <c r="E38" i="31"/>
  <c r="E8" i="31"/>
  <c r="E9" i="31"/>
  <c r="E10" i="31"/>
  <c r="E15" i="31"/>
  <c r="D15" i="31"/>
  <c r="C15" i="31"/>
  <c r="E16" i="31"/>
  <c r="E31" i="31"/>
  <c r="D38" i="31"/>
  <c r="D37" i="31" s="1"/>
  <c r="D47" i="31"/>
  <c r="D45" i="31"/>
  <c r="D42" i="31"/>
  <c r="D36" i="31"/>
  <c r="D30" i="31"/>
  <c r="D25" i="31"/>
  <c r="D23" i="31"/>
  <c r="D18" i="31"/>
  <c r="D16" i="31"/>
  <c r="D14" i="31"/>
  <c r="D20" i="31"/>
  <c r="D31" i="31"/>
  <c r="D32" i="31"/>
  <c r="H36" i="34" l="1"/>
  <c r="H35" i="34"/>
  <c r="E56" i="34"/>
  <c r="H57" i="34"/>
  <c r="D12" i="32"/>
  <c r="D13" i="32"/>
  <c r="D9" i="31"/>
  <c r="D10" i="31"/>
  <c r="D8" i="31"/>
  <c r="H18" i="29" l="1"/>
  <c r="H19" i="29"/>
  <c r="G18" i="29"/>
  <c r="G19" i="29"/>
  <c r="J19" i="29"/>
  <c r="J18" i="29"/>
  <c r="J20" i="29"/>
  <c r="H20" i="29"/>
  <c r="G20" i="29"/>
  <c r="I8" i="29"/>
  <c r="I18" i="29"/>
  <c r="I19" i="29"/>
  <c r="I20" i="29"/>
  <c r="F17" i="29"/>
  <c r="D22" i="1"/>
  <c r="E22" i="1"/>
  <c r="AA22" i="1"/>
  <c r="AA21" i="1"/>
  <c r="G21" i="1"/>
  <c r="H21" i="1"/>
  <c r="AA231" i="1" l="1"/>
  <c r="AA192" i="1"/>
  <c r="AA130" i="1"/>
  <c r="AA91" i="1"/>
  <c r="AA78" i="1"/>
  <c r="AA79" i="1"/>
  <c r="X22" i="1"/>
  <c r="AA19" i="1"/>
  <c r="AA20" i="1"/>
  <c r="S22" i="1"/>
  <c r="D187" i="1" l="1"/>
  <c r="D161" i="1"/>
  <c r="D229" i="1"/>
  <c r="D201" i="1"/>
  <c r="D59" i="1"/>
  <c r="D54" i="1"/>
  <c r="D48" i="1"/>
  <c r="H81" i="1"/>
  <c r="G81" i="1"/>
  <c r="Z22" i="1"/>
  <c r="Y22" i="1"/>
  <c r="W22" i="1"/>
  <c r="V22" i="1"/>
  <c r="U22" i="1"/>
  <c r="T22" i="1"/>
  <c r="P22" i="1"/>
  <c r="O22" i="1"/>
  <c r="N22" i="1"/>
  <c r="M22" i="1"/>
  <c r="L22" i="1"/>
  <c r="K22" i="1"/>
  <c r="H20" i="1"/>
  <c r="G20" i="1"/>
  <c r="H11" i="1"/>
  <c r="G11" i="1"/>
  <c r="H22" i="1"/>
  <c r="C22" i="1"/>
  <c r="G22" i="1" s="1"/>
  <c r="E12" i="1"/>
  <c r="F82" i="34" l="1"/>
  <c r="F79" i="34"/>
  <c r="F75" i="34"/>
  <c r="F73" i="34"/>
  <c r="F68" i="34"/>
  <c r="F64" i="34"/>
  <c r="F63" i="34"/>
  <c r="F61" i="34"/>
  <c r="F60" i="34"/>
  <c r="C24" i="31" l="1"/>
  <c r="Q1" i="1" l="1"/>
  <c r="I1" i="1"/>
  <c r="G46" i="34" l="1"/>
  <c r="G45" i="34"/>
  <c r="E14" i="31" l="1"/>
  <c r="E25" i="31"/>
  <c r="E18" i="31"/>
  <c r="AA64" i="1" l="1"/>
  <c r="G15" i="28" l="1"/>
  <c r="H15" i="28"/>
  <c r="I15" i="28"/>
  <c r="F15" i="28"/>
  <c r="AA202" i="1" l="1"/>
  <c r="E92" i="1" l="1"/>
  <c r="G64" i="1"/>
  <c r="H64" i="1"/>
  <c r="AA81" i="1" l="1"/>
  <c r="AA82" i="1" s="1"/>
  <c r="AA84" i="1"/>
  <c r="T80" i="1"/>
  <c r="U80" i="1"/>
  <c r="V80" i="1"/>
  <c r="W80" i="1"/>
  <c r="X80" i="1"/>
  <c r="Y80" i="1"/>
  <c r="Z80" i="1"/>
  <c r="S80" i="1"/>
  <c r="L80" i="1"/>
  <c r="M80" i="1"/>
  <c r="N80" i="1"/>
  <c r="O80" i="1"/>
  <c r="P80" i="1"/>
  <c r="K80" i="1"/>
  <c r="D80" i="1"/>
  <c r="E80" i="1"/>
  <c r="C80" i="1"/>
  <c r="AA67" i="1" l="1"/>
  <c r="T68" i="1"/>
  <c r="G47" i="34" s="1"/>
  <c r="U68" i="1"/>
  <c r="V68" i="1"/>
  <c r="W68" i="1"/>
  <c r="X68" i="1"/>
  <c r="Y68" i="1"/>
  <c r="Z68" i="1"/>
  <c r="S68" i="1"/>
  <c r="L68" i="1"/>
  <c r="M68" i="1"/>
  <c r="N68" i="1"/>
  <c r="O68" i="1"/>
  <c r="P68" i="1"/>
  <c r="K68" i="1"/>
  <c r="H67" i="1"/>
  <c r="G67" i="1"/>
  <c r="D68" i="1"/>
  <c r="E68" i="1"/>
  <c r="C68" i="1"/>
  <c r="H79" i="1" l="1"/>
  <c r="G79" i="1"/>
  <c r="G130" i="1" l="1"/>
  <c r="H130" i="1"/>
  <c r="D103" i="1"/>
  <c r="E103" i="1"/>
  <c r="T232" i="1"/>
  <c r="U232" i="1"/>
  <c r="V232" i="1"/>
  <c r="W232" i="1"/>
  <c r="X232" i="1"/>
  <c r="Y232" i="1"/>
  <c r="Z232" i="1"/>
  <c r="T229" i="1"/>
  <c r="U229" i="1"/>
  <c r="V229" i="1"/>
  <c r="W229" i="1"/>
  <c r="X229" i="1"/>
  <c r="Y229" i="1"/>
  <c r="Z229" i="1"/>
  <c r="T226" i="1"/>
  <c r="U226" i="1"/>
  <c r="V226" i="1"/>
  <c r="W226" i="1"/>
  <c r="X226" i="1"/>
  <c r="Y226" i="1"/>
  <c r="Z226" i="1"/>
  <c r="T224" i="1"/>
  <c r="U224" i="1"/>
  <c r="V224" i="1"/>
  <c r="W224" i="1"/>
  <c r="X224" i="1"/>
  <c r="Y224" i="1"/>
  <c r="Z224" i="1"/>
  <c r="T221" i="1"/>
  <c r="U221" i="1"/>
  <c r="V221" i="1"/>
  <c r="W221" i="1"/>
  <c r="X221" i="1"/>
  <c r="Y221" i="1"/>
  <c r="Z221" i="1"/>
  <c r="T218" i="1"/>
  <c r="U218" i="1"/>
  <c r="V218" i="1"/>
  <c r="W218" i="1"/>
  <c r="X218" i="1"/>
  <c r="Y218" i="1"/>
  <c r="Z218" i="1"/>
  <c r="T216" i="1"/>
  <c r="U216" i="1"/>
  <c r="V216" i="1"/>
  <c r="W216" i="1"/>
  <c r="X216" i="1"/>
  <c r="Y216" i="1"/>
  <c r="Z216" i="1"/>
  <c r="T210" i="1"/>
  <c r="U210" i="1"/>
  <c r="V210" i="1"/>
  <c r="W210" i="1"/>
  <c r="X210" i="1"/>
  <c r="Y210" i="1"/>
  <c r="Z210" i="1"/>
  <c r="T201" i="1"/>
  <c r="U201" i="1"/>
  <c r="V201" i="1"/>
  <c r="W201" i="1"/>
  <c r="X201" i="1"/>
  <c r="Y201" i="1"/>
  <c r="Z201" i="1"/>
  <c r="T198" i="1"/>
  <c r="U198" i="1"/>
  <c r="V198" i="1"/>
  <c r="W198" i="1"/>
  <c r="X198" i="1"/>
  <c r="Y198" i="1"/>
  <c r="Z198" i="1"/>
  <c r="T196" i="1"/>
  <c r="U196" i="1"/>
  <c r="V196" i="1"/>
  <c r="W196" i="1"/>
  <c r="X196" i="1"/>
  <c r="Y196" i="1"/>
  <c r="Z196" i="1"/>
  <c r="T191" i="1"/>
  <c r="U191" i="1"/>
  <c r="V191" i="1"/>
  <c r="W191" i="1"/>
  <c r="X191" i="1"/>
  <c r="Y191" i="1"/>
  <c r="Z191" i="1"/>
  <c r="T187" i="1"/>
  <c r="U187" i="1"/>
  <c r="V187" i="1"/>
  <c r="W187" i="1"/>
  <c r="X187" i="1"/>
  <c r="Y187" i="1"/>
  <c r="Z187" i="1"/>
  <c r="T184" i="1"/>
  <c r="U184" i="1"/>
  <c r="V184" i="1"/>
  <c r="W184" i="1"/>
  <c r="X184" i="1"/>
  <c r="Y184" i="1"/>
  <c r="Z184" i="1"/>
  <c r="T182" i="1"/>
  <c r="U182" i="1"/>
  <c r="V182" i="1"/>
  <c r="W182" i="1"/>
  <c r="X182" i="1"/>
  <c r="Y182" i="1"/>
  <c r="Z182" i="1"/>
  <c r="T169" i="1"/>
  <c r="U169" i="1"/>
  <c r="V169" i="1"/>
  <c r="W169" i="1"/>
  <c r="X169" i="1"/>
  <c r="Y169" i="1"/>
  <c r="Z169" i="1"/>
  <c r="T166" i="1"/>
  <c r="U166" i="1"/>
  <c r="V166" i="1"/>
  <c r="W166" i="1"/>
  <c r="X166" i="1"/>
  <c r="Y166" i="1"/>
  <c r="Z166" i="1"/>
  <c r="T164" i="1"/>
  <c r="U164" i="1"/>
  <c r="V164" i="1"/>
  <c r="W164" i="1"/>
  <c r="X164" i="1"/>
  <c r="Y164" i="1"/>
  <c r="Z164" i="1"/>
  <c r="T161" i="1"/>
  <c r="U161" i="1"/>
  <c r="V161" i="1"/>
  <c r="W161" i="1"/>
  <c r="X161" i="1"/>
  <c r="Y161" i="1"/>
  <c r="Z161" i="1"/>
  <c r="T157" i="1"/>
  <c r="U157" i="1"/>
  <c r="V157" i="1"/>
  <c r="W157" i="1"/>
  <c r="X157" i="1"/>
  <c r="Z157" i="1"/>
  <c r="T150" i="1"/>
  <c r="U150" i="1"/>
  <c r="V150" i="1"/>
  <c r="W150" i="1"/>
  <c r="X150" i="1"/>
  <c r="Y150" i="1"/>
  <c r="Z150" i="1"/>
  <c r="T147" i="1"/>
  <c r="U147" i="1"/>
  <c r="V147" i="1"/>
  <c r="W147" i="1"/>
  <c r="X147" i="1"/>
  <c r="Y147" i="1"/>
  <c r="Z147" i="1"/>
  <c r="T135" i="1"/>
  <c r="U135" i="1"/>
  <c r="V135" i="1"/>
  <c r="W135" i="1"/>
  <c r="X135" i="1"/>
  <c r="Y135" i="1"/>
  <c r="Z135" i="1"/>
  <c r="T132" i="1"/>
  <c r="U132" i="1"/>
  <c r="V132" i="1"/>
  <c r="W132" i="1"/>
  <c r="X132" i="1"/>
  <c r="Y132" i="1"/>
  <c r="Z132" i="1"/>
  <c r="T128" i="1"/>
  <c r="U128" i="1"/>
  <c r="V128" i="1"/>
  <c r="W128" i="1"/>
  <c r="X128" i="1"/>
  <c r="Y128" i="1"/>
  <c r="Z128" i="1"/>
  <c r="T124" i="1"/>
  <c r="U124" i="1"/>
  <c r="V124" i="1"/>
  <c r="W124" i="1"/>
  <c r="X124" i="1"/>
  <c r="Y124" i="1"/>
  <c r="Z124" i="1"/>
  <c r="T120" i="1"/>
  <c r="U120" i="1"/>
  <c r="V120" i="1"/>
  <c r="W120" i="1"/>
  <c r="X120" i="1"/>
  <c r="Y120" i="1"/>
  <c r="Z120" i="1"/>
  <c r="T116" i="1"/>
  <c r="U116" i="1"/>
  <c r="V116" i="1"/>
  <c r="W116" i="1"/>
  <c r="X116" i="1"/>
  <c r="Y116" i="1"/>
  <c r="Z116" i="1"/>
  <c r="T103" i="1"/>
  <c r="U103" i="1"/>
  <c r="V103" i="1"/>
  <c r="W103" i="1"/>
  <c r="X103" i="1"/>
  <c r="Y103" i="1"/>
  <c r="Z103" i="1"/>
  <c r="T101" i="1"/>
  <c r="U101" i="1"/>
  <c r="V101" i="1"/>
  <c r="W101" i="1"/>
  <c r="X101" i="1"/>
  <c r="Y101" i="1"/>
  <c r="Z101" i="1"/>
  <c r="T99" i="1"/>
  <c r="U99" i="1"/>
  <c r="V99" i="1"/>
  <c r="W99" i="1"/>
  <c r="X99" i="1"/>
  <c r="Y99" i="1"/>
  <c r="Z99" i="1"/>
  <c r="T96" i="1"/>
  <c r="U96" i="1"/>
  <c r="V96" i="1"/>
  <c r="W96" i="1"/>
  <c r="X96" i="1"/>
  <c r="Y96" i="1"/>
  <c r="Z96" i="1"/>
  <c r="T92" i="1"/>
  <c r="U92" i="1"/>
  <c r="V92" i="1"/>
  <c r="W92" i="1"/>
  <c r="X92" i="1"/>
  <c r="Y92" i="1"/>
  <c r="Z92" i="1"/>
  <c r="T89" i="1"/>
  <c r="U89" i="1"/>
  <c r="V89" i="1"/>
  <c r="W89" i="1"/>
  <c r="X89" i="1"/>
  <c r="Y89" i="1"/>
  <c r="Z89" i="1"/>
  <c r="T82" i="1"/>
  <c r="U82" i="1"/>
  <c r="V82" i="1"/>
  <c r="W82" i="1"/>
  <c r="X82" i="1"/>
  <c r="Y82" i="1"/>
  <c r="Z82" i="1"/>
  <c r="T70" i="1"/>
  <c r="U70" i="1"/>
  <c r="V70" i="1"/>
  <c r="W70" i="1"/>
  <c r="X70" i="1"/>
  <c r="Y70" i="1"/>
  <c r="Z70" i="1"/>
  <c r="T59" i="1"/>
  <c r="U59" i="1"/>
  <c r="V59" i="1"/>
  <c r="W59" i="1"/>
  <c r="X59" i="1"/>
  <c r="Y59" i="1"/>
  <c r="Z59" i="1"/>
  <c r="T54" i="1"/>
  <c r="U54" i="1"/>
  <c r="V54" i="1"/>
  <c r="W54" i="1"/>
  <c r="X54" i="1"/>
  <c r="Y54" i="1"/>
  <c r="Z54" i="1"/>
  <c r="T48" i="1"/>
  <c r="U48" i="1"/>
  <c r="V48" i="1"/>
  <c r="W48" i="1"/>
  <c r="X48" i="1"/>
  <c r="Y48" i="1"/>
  <c r="Z48" i="1"/>
  <c r="AA195" i="1"/>
  <c r="AA193" i="1"/>
  <c r="AA90" i="1"/>
  <c r="T33" i="1"/>
  <c r="T34" i="1" s="1"/>
  <c r="U33" i="1"/>
  <c r="U34" i="1" s="1"/>
  <c r="V33" i="1"/>
  <c r="V34" i="1" s="1"/>
  <c r="W33" i="1"/>
  <c r="W34" i="1" s="1"/>
  <c r="X33" i="1"/>
  <c r="X34" i="1" s="1"/>
  <c r="Y33" i="1"/>
  <c r="Y34" i="1" s="1"/>
  <c r="Z33" i="1"/>
  <c r="Z34" i="1" s="1"/>
  <c r="T30" i="1"/>
  <c r="U30" i="1"/>
  <c r="V30" i="1"/>
  <c r="W30" i="1"/>
  <c r="X30" i="1"/>
  <c r="Y30" i="1"/>
  <c r="Z30" i="1"/>
  <c r="T28" i="1"/>
  <c r="U28" i="1"/>
  <c r="V28" i="1"/>
  <c r="W28" i="1"/>
  <c r="X28" i="1"/>
  <c r="Y28" i="1"/>
  <c r="Z28" i="1"/>
  <c r="T25" i="1"/>
  <c r="U25" i="1"/>
  <c r="V25" i="1"/>
  <c r="E23" i="31" s="1"/>
  <c r="W25" i="1"/>
  <c r="X25" i="1"/>
  <c r="Y25" i="1"/>
  <c r="Z25" i="1"/>
  <c r="T18" i="1"/>
  <c r="U18" i="1"/>
  <c r="V18" i="1"/>
  <c r="W18" i="1"/>
  <c r="X18" i="1"/>
  <c r="Y18" i="1"/>
  <c r="Z18" i="1"/>
  <c r="T16" i="1"/>
  <c r="U16" i="1"/>
  <c r="V16" i="1"/>
  <c r="W16" i="1"/>
  <c r="X16" i="1"/>
  <c r="Y16" i="1"/>
  <c r="Z16" i="1"/>
  <c r="T14" i="1"/>
  <c r="U14" i="1"/>
  <c r="V14" i="1"/>
  <c r="W14" i="1"/>
  <c r="X14" i="1"/>
  <c r="Y14" i="1"/>
  <c r="Z14" i="1"/>
  <c r="AA27" i="1"/>
  <c r="T12" i="1"/>
  <c r="U12" i="1"/>
  <c r="V12" i="1"/>
  <c r="W12" i="1"/>
  <c r="X12" i="1"/>
  <c r="Y12" i="1"/>
  <c r="Z12" i="1"/>
  <c r="L232" i="1"/>
  <c r="M232" i="1"/>
  <c r="N232" i="1"/>
  <c r="O232" i="1"/>
  <c r="P232" i="1"/>
  <c r="L229" i="1"/>
  <c r="M229" i="1"/>
  <c r="G20" i="34" s="1"/>
  <c r="N229" i="1"/>
  <c r="G40" i="34" s="1"/>
  <c r="O229" i="1"/>
  <c r="P229" i="1"/>
  <c r="L226" i="1"/>
  <c r="M226" i="1"/>
  <c r="N226" i="1"/>
  <c r="O226" i="1"/>
  <c r="P226" i="1"/>
  <c r="L224" i="1"/>
  <c r="M224" i="1"/>
  <c r="N224" i="1"/>
  <c r="O224" i="1"/>
  <c r="P224" i="1"/>
  <c r="L221" i="1"/>
  <c r="M221" i="1"/>
  <c r="N221" i="1"/>
  <c r="O221" i="1"/>
  <c r="P221" i="1"/>
  <c r="L218" i="1"/>
  <c r="M218" i="1"/>
  <c r="N218" i="1"/>
  <c r="O218" i="1"/>
  <c r="P218" i="1"/>
  <c r="L216" i="1"/>
  <c r="M216" i="1"/>
  <c r="N216" i="1"/>
  <c r="O216" i="1"/>
  <c r="P216" i="1"/>
  <c r="L210" i="1"/>
  <c r="M210" i="1"/>
  <c r="N210" i="1"/>
  <c r="O210" i="1"/>
  <c r="P210" i="1"/>
  <c r="L201" i="1"/>
  <c r="M201" i="1"/>
  <c r="N201" i="1"/>
  <c r="O201" i="1"/>
  <c r="P201" i="1"/>
  <c r="L198" i="1"/>
  <c r="M198" i="1"/>
  <c r="N198" i="1"/>
  <c r="O198" i="1"/>
  <c r="P198" i="1"/>
  <c r="L196" i="1"/>
  <c r="M196" i="1"/>
  <c r="N196" i="1"/>
  <c r="O196" i="1"/>
  <c r="P196" i="1"/>
  <c r="L191" i="1"/>
  <c r="M191" i="1"/>
  <c r="N191" i="1"/>
  <c r="O191" i="1"/>
  <c r="P191" i="1"/>
  <c r="L187" i="1"/>
  <c r="M187" i="1"/>
  <c r="N187" i="1"/>
  <c r="O187" i="1"/>
  <c r="P187" i="1"/>
  <c r="L184" i="1"/>
  <c r="M184" i="1"/>
  <c r="N184" i="1"/>
  <c r="O184" i="1"/>
  <c r="P184" i="1"/>
  <c r="L182" i="1"/>
  <c r="M182" i="1"/>
  <c r="N182" i="1"/>
  <c r="O182" i="1"/>
  <c r="P182" i="1"/>
  <c r="L169" i="1"/>
  <c r="M169" i="1"/>
  <c r="N169" i="1"/>
  <c r="O169" i="1"/>
  <c r="P169" i="1"/>
  <c r="L166" i="1"/>
  <c r="M166" i="1"/>
  <c r="N166" i="1"/>
  <c r="O166" i="1"/>
  <c r="P166" i="1"/>
  <c r="L164" i="1"/>
  <c r="M164" i="1"/>
  <c r="N164" i="1"/>
  <c r="O164" i="1"/>
  <c r="P164" i="1"/>
  <c r="L161" i="1"/>
  <c r="M161" i="1"/>
  <c r="G16" i="34" s="1"/>
  <c r="N161" i="1"/>
  <c r="O161" i="1"/>
  <c r="P161" i="1"/>
  <c r="L157" i="1"/>
  <c r="M157" i="1"/>
  <c r="N157" i="1"/>
  <c r="O157" i="1"/>
  <c r="P157" i="1"/>
  <c r="L150" i="1"/>
  <c r="M150" i="1"/>
  <c r="N150" i="1"/>
  <c r="O150" i="1"/>
  <c r="P150" i="1"/>
  <c r="L147" i="1"/>
  <c r="M147" i="1"/>
  <c r="N147" i="1"/>
  <c r="O147" i="1"/>
  <c r="P147" i="1"/>
  <c r="L135" i="1"/>
  <c r="M135" i="1"/>
  <c r="N135" i="1"/>
  <c r="O135" i="1"/>
  <c r="P135" i="1"/>
  <c r="L132" i="1"/>
  <c r="M132" i="1"/>
  <c r="N132" i="1"/>
  <c r="O132" i="1"/>
  <c r="L128" i="1"/>
  <c r="M128" i="1"/>
  <c r="N128" i="1"/>
  <c r="O128" i="1"/>
  <c r="P128" i="1"/>
  <c r="L124" i="1"/>
  <c r="M124" i="1"/>
  <c r="N124" i="1"/>
  <c r="O124" i="1"/>
  <c r="P124" i="1"/>
  <c r="L120" i="1"/>
  <c r="M120" i="1"/>
  <c r="N120" i="1"/>
  <c r="O120" i="1"/>
  <c r="P120" i="1"/>
  <c r="L116" i="1"/>
  <c r="M116" i="1"/>
  <c r="N116" i="1"/>
  <c r="O116" i="1"/>
  <c r="P116" i="1"/>
  <c r="L103" i="1"/>
  <c r="M103" i="1"/>
  <c r="N103" i="1"/>
  <c r="O103" i="1"/>
  <c r="P103" i="1"/>
  <c r="L101" i="1"/>
  <c r="M101" i="1"/>
  <c r="N101" i="1"/>
  <c r="O101" i="1"/>
  <c r="P101" i="1"/>
  <c r="L99" i="1"/>
  <c r="M99" i="1"/>
  <c r="N99" i="1"/>
  <c r="O99" i="1"/>
  <c r="P99" i="1"/>
  <c r="L96" i="1"/>
  <c r="M96" i="1"/>
  <c r="N96" i="1"/>
  <c r="O96" i="1"/>
  <c r="P96" i="1"/>
  <c r="L92" i="1"/>
  <c r="M92" i="1"/>
  <c r="N92" i="1"/>
  <c r="O92" i="1"/>
  <c r="P92" i="1"/>
  <c r="L89" i="1"/>
  <c r="M89" i="1"/>
  <c r="N89" i="1"/>
  <c r="O89" i="1"/>
  <c r="P89" i="1"/>
  <c r="L82" i="1"/>
  <c r="M82" i="1"/>
  <c r="N82" i="1"/>
  <c r="O82" i="1"/>
  <c r="P82" i="1"/>
  <c r="L70" i="1"/>
  <c r="M70" i="1"/>
  <c r="N70" i="1"/>
  <c r="O70" i="1"/>
  <c r="P70" i="1"/>
  <c r="L59" i="1"/>
  <c r="M59" i="1"/>
  <c r="N59" i="1"/>
  <c r="O59" i="1"/>
  <c r="P59" i="1"/>
  <c r="L54" i="1"/>
  <c r="M54" i="1"/>
  <c r="N54" i="1"/>
  <c r="O54" i="1"/>
  <c r="P54" i="1"/>
  <c r="L48" i="1"/>
  <c r="M48" i="1"/>
  <c r="N48" i="1"/>
  <c r="O48" i="1"/>
  <c r="P48" i="1"/>
  <c r="L33" i="1"/>
  <c r="L34" i="1" s="1"/>
  <c r="M33" i="1"/>
  <c r="M34" i="1" s="1"/>
  <c r="N33" i="1"/>
  <c r="N34" i="1" s="1"/>
  <c r="O33" i="1"/>
  <c r="O34" i="1" s="1"/>
  <c r="P33" i="1"/>
  <c r="P34" i="1" s="1"/>
  <c r="L30" i="1"/>
  <c r="M30" i="1"/>
  <c r="N30" i="1"/>
  <c r="O30" i="1"/>
  <c r="P30" i="1"/>
  <c r="L28" i="1"/>
  <c r="M28" i="1"/>
  <c r="N28" i="1"/>
  <c r="O28" i="1"/>
  <c r="P28" i="1"/>
  <c r="L25" i="1"/>
  <c r="M25" i="1"/>
  <c r="N25" i="1"/>
  <c r="O25" i="1"/>
  <c r="P25" i="1"/>
  <c r="L18" i="1"/>
  <c r="M18" i="1"/>
  <c r="N18" i="1"/>
  <c r="O18" i="1"/>
  <c r="P18" i="1"/>
  <c r="L16" i="1"/>
  <c r="M16" i="1"/>
  <c r="N16" i="1"/>
  <c r="O16" i="1"/>
  <c r="P16" i="1"/>
  <c r="L14" i="1"/>
  <c r="M14" i="1"/>
  <c r="N14" i="1"/>
  <c r="O14" i="1"/>
  <c r="P14" i="1"/>
  <c r="L12" i="1"/>
  <c r="M12" i="1"/>
  <c r="N12" i="1"/>
  <c r="O12" i="1"/>
  <c r="P12" i="1"/>
  <c r="S232" i="1"/>
  <c r="K232" i="1"/>
  <c r="S229" i="1"/>
  <c r="K229" i="1"/>
  <c r="S226" i="1"/>
  <c r="K226" i="1"/>
  <c r="S224" i="1"/>
  <c r="K224" i="1"/>
  <c r="S221" i="1"/>
  <c r="K221" i="1"/>
  <c r="S218" i="1"/>
  <c r="K218" i="1"/>
  <c r="S216" i="1"/>
  <c r="K216" i="1"/>
  <c r="S210" i="1"/>
  <c r="K210" i="1"/>
  <c r="S201" i="1"/>
  <c r="K201" i="1"/>
  <c r="S198" i="1"/>
  <c r="K198" i="1"/>
  <c r="S196" i="1"/>
  <c r="K196" i="1"/>
  <c r="S191" i="1"/>
  <c r="K191" i="1"/>
  <c r="S187" i="1"/>
  <c r="K187" i="1"/>
  <c r="S184" i="1"/>
  <c r="K184" i="1"/>
  <c r="S182" i="1"/>
  <c r="K182" i="1"/>
  <c r="S169" i="1"/>
  <c r="K169" i="1"/>
  <c r="S166" i="1"/>
  <c r="K166" i="1"/>
  <c r="S164" i="1"/>
  <c r="K164" i="1"/>
  <c r="S161" i="1"/>
  <c r="G81" i="34" s="1"/>
  <c r="K161" i="1"/>
  <c r="S157" i="1"/>
  <c r="K157" i="1"/>
  <c r="S150" i="1"/>
  <c r="K150" i="1"/>
  <c r="S147" i="1"/>
  <c r="K147" i="1"/>
  <c r="S135" i="1"/>
  <c r="K135" i="1"/>
  <c r="S132" i="1"/>
  <c r="K132" i="1"/>
  <c r="S128" i="1"/>
  <c r="K128" i="1"/>
  <c r="S124" i="1"/>
  <c r="K124" i="1"/>
  <c r="S120" i="1"/>
  <c r="K120" i="1"/>
  <c r="S116" i="1"/>
  <c r="K116" i="1"/>
  <c r="S103" i="1"/>
  <c r="K103" i="1"/>
  <c r="S101" i="1"/>
  <c r="K101" i="1"/>
  <c r="S99" i="1"/>
  <c r="K99" i="1"/>
  <c r="S96" i="1"/>
  <c r="K96" i="1"/>
  <c r="S92" i="1"/>
  <c r="K92" i="1"/>
  <c r="S89" i="1"/>
  <c r="K89" i="1"/>
  <c r="S82" i="1"/>
  <c r="K82" i="1"/>
  <c r="S70" i="1"/>
  <c r="K70" i="1"/>
  <c r="S59" i="1"/>
  <c r="K59" i="1"/>
  <c r="S54" i="1"/>
  <c r="K54" i="1"/>
  <c r="S48" i="1"/>
  <c r="K48" i="1"/>
  <c r="S33" i="1"/>
  <c r="S34" i="1" s="1"/>
  <c r="K33" i="1"/>
  <c r="K34" i="1" s="1"/>
  <c r="S30" i="1"/>
  <c r="K30" i="1"/>
  <c r="K28" i="1"/>
  <c r="S25" i="1"/>
  <c r="K25" i="1"/>
  <c r="S18" i="1"/>
  <c r="K18" i="1"/>
  <c r="S16" i="1"/>
  <c r="K16" i="1"/>
  <c r="S14" i="1"/>
  <c r="K14" i="1"/>
  <c r="S12" i="1"/>
  <c r="K12" i="1"/>
  <c r="D232" i="1"/>
  <c r="E232" i="1"/>
  <c r="E229" i="1"/>
  <c r="D226" i="1"/>
  <c r="E226" i="1"/>
  <c r="D224" i="1"/>
  <c r="E224" i="1"/>
  <c r="D221" i="1"/>
  <c r="E221" i="1"/>
  <c r="D218" i="1"/>
  <c r="E218" i="1"/>
  <c r="D216" i="1"/>
  <c r="E216" i="1"/>
  <c r="E210" i="1"/>
  <c r="E201" i="1"/>
  <c r="D198" i="1"/>
  <c r="E198" i="1"/>
  <c r="D196" i="1"/>
  <c r="E196" i="1"/>
  <c r="D191" i="1"/>
  <c r="E191" i="1"/>
  <c r="E187" i="1"/>
  <c r="D184" i="1"/>
  <c r="E184" i="1"/>
  <c r="D182" i="1"/>
  <c r="E182" i="1"/>
  <c r="C232" i="1"/>
  <c r="C229" i="1"/>
  <c r="C226" i="1"/>
  <c r="C224" i="1"/>
  <c r="C221" i="1"/>
  <c r="C218" i="1"/>
  <c r="C216" i="1"/>
  <c r="C210" i="1"/>
  <c r="C201" i="1"/>
  <c r="C198" i="1"/>
  <c r="C196" i="1"/>
  <c r="C191" i="1"/>
  <c r="C187" i="1"/>
  <c r="C184" i="1"/>
  <c r="C182" i="1"/>
  <c r="D169" i="1"/>
  <c r="E169" i="1"/>
  <c r="D166" i="1"/>
  <c r="E166" i="1"/>
  <c r="D164" i="1"/>
  <c r="E164" i="1"/>
  <c r="E161" i="1"/>
  <c r="D157" i="1"/>
  <c r="E157" i="1"/>
  <c r="D150" i="1"/>
  <c r="E150" i="1"/>
  <c r="D147" i="1"/>
  <c r="E147" i="1"/>
  <c r="C169" i="1"/>
  <c r="C166" i="1"/>
  <c r="C164" i="1"/>
  <c r="C161" i="1"/>
  <c r="C157" i="1"/>
  <c r="C150" i="1"/>
  <c r="C147" i="1"/>
  <c r="D135" i="1"/>
  <c r="E135" i="1"/>
  <c r="D132" i="1"/>
  <c r="E132" i="1"/>
  <c r="D128" i="1"/>
  <c r="E128" i="1"/>
  <c r="D124" i="1"/>
  <c r="E124" i="1"/>
  <c r="D120" i="1"/>
  <c r="E120" i="1"/>
  <c r="D116" i="1"/>
  <c r="E116" i="1"/>
  <c r="C135" i="1"/>
  <c r="C132" i="1"/>
  <c r="C128" i="1"/>
  <c r="C124" i="1"/>
  <c r="C120" i="1"/>
  <c r="C116" i="1"/>
  <c r="D101" i="1"/>
  <c r="E101" i="1"/>
  <c r="D99" i="1"/>
  <c r="E99" i="1"/>
  <c r="D96" i="1"/>
  <c r="E96" i="1"/>
  <c r="D92" i="1"/>
  <c r="D89" i="1"/>
  <c r="E89" i="1"/>
  <c r="D82" i="1"/>
  <c r="E82" i="1"/>
  <c r="C103" i="1"/>
  <c r="C101" i="1"/>
  <c r="C99" i="1"/>
  <c r="C96" i="1"/>
  <c r="C92" i="1"/>
  <c r="C89" i="1"/>
  <c r="C82" i="1"/>
  <c r="D70" i="1"/>
  <c r="E70" i="1"/>
  <c r="D60" i="1"/>
  <c r="E59" i="1"/>
  <c r="E54" i="1"/>
  <c r="E48" i="1"/>
  <c r="C70" i="1"/>
  <c r="C59" i="1"/>
  <c r="C54" i="1"/>
  <c r="C48" i="1"/>
  <c r="D33" i="1"/>
  <c r="D34" i="1" s="1"/>
  <c r="E33" i="1"/>
  <c r="E34" i="1" s="1"/>
  <c r="D30" i="1"/>
  <c r="E30" i="1"/>
  <c r="D28" i="1"/>
  <c r="E28" i="1"/>
  <c r="D25" i="1"/>
  <c r="E25" i="1"/>
  <c r="D18" i="1"/>
  <c r="E18" i="1"/>
  <c r="D16" i="1"/>
  <c r="E16" i="1"/>
  <c r="D14" i="1"/>
  <c r="E14" i="1"/>
  <c r="D12" i="1"/>
  <c r="C33" i="1"/>
  <c r="C34" i="1" s="1"/>
  <c r="C30" i="1"/>
  <c r="C28" i="1"/>
  <c r="C25" i="1"/>
  <c r="C18" i="1"/>
  <c r="C16" i="1"/>
  <c r="C14" i="1"/>
  <c r="C12" i="1"/>
  <c r="D83" i="1" l="1"/>
  <c r="X31" i="1"/>
  <c r="S31" i="1"/>
  <c r="S36" i="1" s="1"/>
  <c r="G58" i="34"/>
  <c r="D188" i="1"/>
  <c r="D158" i="1"/>
  <c r="Y31" i="1"/>
  <c r="Y36" i="1" s="1"/>
  <c r="D31" i="1"/>
  <c r="D36" i="1" s="1"/>
  <c r="Z31" i="1"/>
  <c r="Z36" i="1" s="1"/>
  <c r="D111" i="1"/>
  <c r="X36" i="1"/>
  <c r="W31" i="1"/>
  <c r="W36" i="1" s="1"/>
  <c r="V31" i="1"/>
  <c r="V36" i="1" s="1"/>
  <c r="D199" i="1"/>
  <c r="U31" i="1"/>
  <c r="U36" i="1" s="1"/>
  <c r="T31" i="1"/>
  <c r="T36" i="1" s="1"/>
  <c r="C31" i="1"/>
  <c r="E31" i="1"/>
  <c r="E36" i="1" s="1"/>
  <c r="D227" i="1"/>
  <c r="D233" i="1" s="1"/>
  <c r="G69" i="34"/>
  <c r="P188" i="1"/>
  <c r="C188" i="1"/>
  <c r="N188" i="1"/>
  <c r="W188" i="1"/>
  <c r="V188" i="1"/>
  <c r="G72" i="34" s="1"/>
  <c r="T188" i="1"/>
  <c r="Y188" i="1"/>
  <c r="X188" i="1"/>
  <c r="G44" i="34"/>
  <c r="G67" i="34"/>
  <c r="G63" i="34"/>
  <c r="U188" i="1"/>
  <c r="G52" i="34"/>
  <c r="Z188" i="1"/>
  <c r="K188" i="1"/>
  <c r="O188" i="1"/>
  <c r="G66" i="34"/>
  <c r="S188" i="1"/>
  <c r="G82" i="34" s="1"/>
  <c r="L188" i="1"/>
  <c r="M188" i="1"/>
  <c r="G17" i="34" s="1"/>
  <c r="E188" i="1"/>
  <c r="G50" i="34"/>
  <c r="G59" i="34"/>
  <c r="E20" i="31"/>
  <c r="P227" i="1"/>
  <c r="P233" i="1" s="1"/>
  <c r="W199" i="1"/>
  <c r="O83" i="1"/>
  <c r="Y60" i="1"/>
  <c r="X60" i="1"/>
  <c r="C83" i="1"/>
  <c r="S199" i="1"/>
  <c r="L111" i="1"/>
  <c r="O158" i="1"/>
  <c r="U60" i="1"/>
  <c r="U83" i="1"/>
  <c r="V227" i="1"/>
  <c r="X227" i="1"/>
  <c r="X233" i="1" s="1"/>
  <c r="N227" i="1"/>
  <c r="N233" i="1" s="1"/>
  <c r="V199" i="1"/>
  <c r="K158" i="1"/>
  <c r="K199" i="1"/>
  <c r="Z111" i="1"/>
  <c r="T83" i="1"/>
  <c r="U111" i="1"/>
  <c r="C227" i="1"/>
  <c r="C233" i="1" s="1"/>
  <c r="K111" i="1"/>
  <c r="O60" i="1"/>
  <c r="P199" i="1"/>
  <c r="Y111" i="1"/>
  <c r="N83" i="1"/>
  <c r="P83" i="1"/>
  <c r="M199" i="1"/>
  <c r="G18" i="34" s="1"/>
  <c r="P31" i="1"/>
  <c r="P36" i="1" s="1"/>
  <c r="L227" i="1"/>
  <c r="Z158" i="1"/>
  <c r="T199" i="1"/>
  <c r="Z83" i="1"/>
  <c r="O199" i="1"/>
  <c r="Z60" i="1"/>
  <c r="V111" i="1"/>
  <c r="Y158" i="1"/>
  <c r="Z199" i="1"/>
  <c r="Y199" i="1"/>
  <c r="W227" i="1"/>
  <c r="W233" i="1" s="1"/>
  <c r="K83" i="1"/>
  <c r="S227" i="1"/>
  <c r="S233" i="1" s="1"/>
  <c r="M31" i="1"/>
  <c r="M36" i="1" s="1"/>
  <c r="N60" i="1"/>
  <c r="O111" i="1"/>
  <c r="N199" i="1"/>
  <c r="X83" i="1"/>
  <c r="V83" i="1"/>
  <c r="T111" i="1"/>
  <c r="X158" i="1"/>
  <c r="W158" i="1"/>
  <c r="M227" i="1"/>
  <c r="L83" i="1"/>
  <c r="P158" i="1"/>
  <c r="T60" i="1"/>
  <c r="X111" i="1"/>
  <c r="E227" i="1"/>
  <c r="E233" i="1" s="1"/>
  <c r="C158" i="1"/>
  <c r="E199" i="1"/>
  <c r="K227" i="1"/>
  <c r="K233" i="1" s="1"/>
  <c r="P60" i="1"/>
  <c r="W83" i="1"/>
  <c r="X199" i="1"/>
  <c r="U227" i="1"/>
  <c r="U233" i="1" s="1"/>
  <c r="T158" i="1"/>
  <c r="U199" i="1"/>
  <c r="Z227" i="1"/>
  <c r="Z233" i="1" s="1"/>
  <c r="M158" i="1"/>
  <c r="G15" i="34" s="1"/>
  <c r="Y227" i="1"/>
  <c r="Y233" i="1" s="1"/>
  <c r="C111" i="1"/>
  <c r="O31" i="1"/>
  <c r="O36" i="1" s="1"/>
  <c r="L158" i="1"/>
  <c r="P111" i="1"/>
  <c r="N158" i="1"/>
  <c r="Y83" i="1"/>
  <c r="S111" i="1"/>
  <c r="L31" i="1"/>
  <c r="L36" i="1" s="1"/>
  <c r="N111" i="1"/>
  <c r="C199" i="1"/>
  <c r="K31" i="1"/>
  <c r="K36" i="1" s="1"/>
  <c r="L199" i="1"/>
  <c r="O227" i="1"/>
  <c r="O233" i="1" s="1"/>
  <c r="W111" i="1"/>
  <c r="V158" i="1"/>
  <c r="U158" i="1"/>
  <c r="T227" i="1"/>
  <c r="S158" i="1"/>
  <c r="G80" i="34" s="1"/>
  <c r="E158" i="1"/>
  <c r="M111" i="1"/>
  <c r="G14" i="34" s="1"/>
  <c r="E111" i="1"/>
  <c r="S83" i="1"/>
  <c r="G79" i="34" s="1"/>
  <c r="M83" i="1"/>
  <c r="G13" i="34" s="1"/>
  <c r="E83" i="1"/>
  <c r="K60" i="1"/>
  <c r="E60" i="1"/>
  <c r="N31" i="1"/>
  <c r="N36" i="1" s="1"/>
  <c r="C60" i="1"/>
  <c r="S60" i="1"/>
  <c r="M60" i="1"/>
  <c r="W60" i="1"/>
  <c r="L60" i="1"/>
  <c r="V60" i="1"/>
  <c r="G18" i="31"/>
  <c r="D211" i="1" l="1"/>
  <c r="D234" i="1" s="1"/>
  <c r="G60" i="34"/>
  <c r="G61" i="34"/>
  <c r="G48" i="34"/>
  <c r="G65" i="34"/>
  <c r="G51" i="34"/>
  <c r="G62" i="34"/>
  <c r="G64" i="34"/>
  <c r="T233" i="1"/>
  <c r="G53" i="34"/>
  <c r="M233" i="1"/>
  <c r="G19" i="34"/>
  <c r="L233" i="1"/>
  <c r="G68" i="34"/>
  <c r="V233" i="1"/>
  <c r="G73" i="34"/>
  <c r="Y211" i="1"/>
  <c r="Y234" i="1" s="1"/>
  <c r="N211" i="1"/>
  <c r="N234" i="1" s="1"/>
  <c r="E211" i="1"/>
  <c r="E234" i="1" s="1"/>
  <c r="P211" i="1"/>
  <c r="P234" i="1" s="1"/>
  <c r="W211" i="1"/>
  <c r="W234" i="1" s="1"/>
  <c r="U211" i="1"/>
  <c r="U234" i="1" s="1"/>
  <c r="Z211" i="1"/>
  <c r="Z234" i="1" s="1"/>
  <c r="L211" i="1"/>
  <c r="K211" i="1"/>
  <c r="K234" i="1" s="1"/>
  <c r="O211" i="1"/>
  <c r="O234" i="1" s="1"/>
  <c r="V211" i="1"/>
  <c r="C211" i="1"/>
  <c r="C234" i="1" s="1"/>
  <c r="X211" i="1"/>
  <c r="X234" i="1" s="1"/>
  <c r="T211" i="1"/>
  <c r="S211" i="1"/>
  <c r="S234" i="1" s="1"/>
  <c r="M211" i="1"/>
  <c r="F81" i="34"/>
  <c r="G99" i="29"/>
  <c r="H99" i="29" s="1"/>
  <c r="G103" i="29"/>
  <c r="H103" i="29" s="1"/>
  <c r="I41" i="29"/>
  <c r="I40" i="29" s="1"/>
  <c r="I39" i="29" s="1"/>
  <c r="I38" i="29" s="1"/>
  <c r="G41" i="29"/>
  <c r="G40" i="29" s="1"/>
  <c r="G39" i="29" s="1"/>
  <c r="G38" i="29" s="1"/>
  <c r="F41" i="29"/>
  <c r="F40" i="29" s="1"/>
  <c r="F39" i="29" s="1"/>
  <c r="F38" i="29" s="1"/>
  <c r="I37" i="29"/>
  <c r="I36" i="29" s="1"/>
  <c r="G37" i="29"/>
  <c r="F37" i="29"/>
  <c r="G56" i="34" l="1"/>
  <c r="G36" i="29"/>
  <c r="H37" i="29"/>
  <c r="H36" i="29" s="1"/>
  <c r="V234" i="1"/>
  <c r="M234" i="1"/>
  <c r="L234" i="1"/>
  <c r="T234" i="1"/>
  <c r="J37" i="29"/>
  <c r="F36" i="29"/>
  <c r="AA162" i="1"/>
  <c r="G162" i="1"/>
  <c r="H162" i="1"/>
  <c r="AA234" i="1" l="1"/>
  <c r="K37" i="29"/>
  <c r="E78" i="34"/>
  <c r="E77" i="34" s="1"/>
  <c r="E76" i="34" s="1"/>
  <c r="G78" i="34"/>
  <c r="E74" i="34"/>
  <c r="G74" i="34"/>
  <c r="E70" i="34"/>
  <c r="E43" i="34"/>
  <c r="E39" i="34"/>
  <c r="E38" i="34" s="1"/>
  <c r="E32" i="34"/>
  <c r="E30" i="34"/>
  <c r="E29" i="34" s="1"/>
  <c r="E27" i="34"/>
  <c r="E26" i="34" s="1"/>
  <c r="E23" i="34"/>
  <c r="E22" i="34" s="1"/>
  <c r="E12" i="34"/>
  <c r="E11" i="34" s="1"/>
  <c r="E10" i="34" s="1"/>
  <c r="H82" i="34"/>
  <c r="F80" i="34"/>
  <c r="H80" i="34" s="1"/>
  <c r="H79" i="34"/>
  <c r="F74" i="34"/>
  <c r="F72" i="34"/>
  <c r="F71" i="34"/>
  <c r="F69" i="34"/>
  <c r="F67" i="34"/>
  <c r="F66" i="34"/>
  <c r="F65" i="34"/>
  <c r="F62" i="34"/>
  <c r="F56" i="34" s="1"/>
  <c r="H56" i="34" s="1"/>
  <c r="F33" i="34"/>
  <c r="F32" i="34" s="1"/>
  <c r="F30" i="34"/>
  <c r="F29" i="34" s="1"/>
  <c r="F27" i="34"/>
  <c r="F26" i="34" s="1"/>
  <c r="F23" i="34" l="1"/>
  <c r="F22" i="34" s="1"/>
  <c r="F78" i="34"/>
  <c r="F77" i="34" s="1"/>
  <c r="F76" i="34" s="1"/>
  <c r="E42" i="34"/>
  <c r="E41" i="34" s="1"/>
  <c r="F70" i="34"/>
  <c r="F43" i="34"/>
  <c r="E21" i="34"/>
  <c r="F39" i="34"/>
  <c r="F38" i="34" s="1"/>
  <c r="G77" i="34"/>
  <c r="G70" i="34"/>
  <c r="G43" i="34"/>
  <c r="G39" i="34"/>
  <c r="G38" i="34" s="1"/>
  <c r="G33" i="34"/>
  <c r="G30" i="34"/>
  <c r="G27" i="34"/>
  <c r="G26" i="34" s="1"/>
  <c r="G23" i="34"/>
  <c r="G12" i="34"/>
  <c r="H13" i="34"/>
  <c r="H14" i="34"/>
  <c r="H15" i="34"/>
  <c r="G32" i="34" l="1"/>
  <c r="E9" i="34"/>
  <c r="F21" i="34"/>
  <c r="G76" i="34"/>
  <c r="H76" i="34" s="1"/>
  <c r="H77" i="34"/>
  <c r="H78" i="34"/>
  <c r="F42" i="34"/>
  <c r="F41" i="34" s="1"/>
  <c r="G29" i="34"/>
  <c r="H29" i="34" s="1"/>
  <c r="H32" i="34" s="1"/>
  <c r="G22" i="34"/>
  <c r="H22" i="34" s="1"/>
  <c r="H25" i="34" s="1"/>
  <c r="H31" i="34" s="1"/>
  <c r="G42" i="34"/>
  <c r="G41" i="34" s="1"/>
  <c r="G11" i="34"/>
  <c r="H30" i="34"/>
  <c r="H33" i="34"/>
  <c r="H39" i="34" s="1"/>
  <c r="H23" i="34"/>
  <c r="H40" i="34" l="1"/>
  <c r="H41" i="34"/>
  <c r="H44" i="34" s="1"/>
  <c r="H47" i="34" s="1"/>
  <c r="H50" i="34" s="1"/>
  <c r="H53" i="34" s="1"/>
  <c r="H60" i="34" s="1"/>
  <c r="H63" i="34" s="1"/>
  <c r="H38" i="34"/>
  <c r="H43" i="34" s="1"/>
  <c r="H46" i="34" s="1"/>
  <c r="H49" i="34" s="1"/>
  <c r="H59" i="34" s="1"/>
  <c r="H62" i="34" s="1"/>
  <c r="H65" i="34" s="1"/>
  <c r="H68" i="34" s="1"/>
  <c r="H71" i="34" s="1"/>
  <c r="H74" i="34" s="1"/>
  <c r="H21" i="34"/>
  <c r="H24" i="34" s="1"/>
  <c r="H42" i="34"/>
  <c r="H48" i="34" s="1"/>
  <c r="H51" i="34" s="1"/>
  <c r="H55" i="34" s="1"/>
  <c r="H58" i="34" s="1"/>
  <c r="H61" i="34" s="1"/>
  <c r="H64" i="34" s="1"/>
  <c r="H67" i="34" s="1"/>
  <c r="H70" i="34" s="1"/>
  <c r="H73" i="34" s="1"/>
  <c r="G10" i="34"/>
  <c r="G7" i="34"/>
  <c r="F7" i="34"/>
  <c r="E7" i="34"/>
  <c r="A4" i="34"/>
  <c r="G15" i="33"/>
  <c r="G14" i="33" s="1"/>
  <c r="G13" i="33" s="1"/>
  <c r="H15" i="33"/>
  <c r="H14" i="33" s="1"/>
  <c r="H13" i="33" s="1"/>
  <c r="I15" i="33"/>
  <c r="I14" i="33" s="1"/>
  <c r="I13" i="33" s="1"/>
  <c r="F15" i="33"/>
  <c r="F14" i="33" s="1"/>
  <c r="F13" i="33" s="1"/>
  <c r="G10" i="33"/>
  <c r="G9" i="33" s="1"/>
  <c r="G8" i="33" s="1"/>
  <c r="H10" i="33"/>
  <c r="H9" i="33" s="1"/>
  <c r="H8" i="33" s="1"/>
  <c r="I10" i="33"/>
  <c r="I9" i="33" s="1"/>
  <c r="I8" i="33" s="1"/>
  <c r="F10" i="33"/>
  <c r="F9" i="33" s="1"/>
  <c r="F8" i="33" s="1"/>
  <c r="I6" i="33"/>
  <c r="H6" i="33"/>
  <c r="G6" i="33"/>
  <c r="F6" i="33"/>
  <c r="A2" i="33"/>
  <c r="E4" i="31"/>
  <c r="D4" i="31"/>
  <c r="C4" i="31"/>
  <c r="B4" i="31"/>
  <c r="A2" i="31"/>
  <c r="A2" i="29"/>
  <c r="I5" i="29"/>
  <c r="H5" i="29"/>
  <c r="G5" i="29"/>
  <c r="F5" i="29"/>
  <c r="E8" i="32"/>
  <c r="D8" i="32"/>
  <c r="C8" i="32"/>
  <c r="B8" i="32"/>
  <c r="A5" i="32"/>
  <c r="C46" i="31"/>
  <c r="E46" i="31"/>
  <c r="B46" i="31"/>
  <c r="C44" i="31"/>
  <c r="B44" i="31"/>
  <c r="C39" i="31"/>
  <c r="B39" i="31"/>
  <c r="C35" i="31"/>
  <c r="B35" i="31"/>
  <c r="C29" i="31"/>
  <c r="B29" i="31"/>
  <c r="E24" i="31"/>
  <c r="B24" i="31"/>
  <c r="C22" i="31"/>
  <c r="E22" i="31"/>
  <c r="B22" i="31"/>
  <c r="C17" i="31"/>
  <c r="E17" i="31"/>
  <c r="B17" i="31"/>
  <c r="C13" i="31"/>
  <c r="E13" i="31"/>
  <c r="B13" i="31"/>
  <c r="C7" i="31"/>
  <c r="E7" i="31"/>
  <c r="B7" i="31"/>
  <c r="D46" i="31"/>
  <c r="D24" i="31"/>
  <c r="D44" i="31"/>
  <c r="G23" i="31"/>
  <c r="D40" i="31"/>
  <c r="D13" i="31"/>
  <c r="D41" i="31"/>
  <c r="D19" i="31"/>
  <c r="D43" i="31"/>
  <c r="D21" i="31"/>
  <c r="D11" i="31"/>
  <c r="G11" i="31" s="1"/>
  <c r="G10" i="31"/>
  <c r="G9" i="31"/>
  <c r="F9" i="31"/>
  <c r="F10" i="31"/>
  <c r="F11" i="31"/>
  <c r="F14" i="31"/>
  <c r="F20" i="31"/>
  <c r="F23" i="31"/>
  <c r="F25" i="31"/>
  <c r="G20" i="31"/>
  <c r="H66" i="34" l="1"/>
  <c r="H69" i="34" s="1"/>
  <c r="H75" i="34" s="1"/>
  <c r="F24" i="31"/>
  <c r="G14" i="31"/>
  <c r="G13" i="31"/>
  <c r="F22" i="31"/>
  <c r="C28" i="31"/>
  <c r="C6" i="31"/>
  <c r="D7" i="31"/>
  <c r="G7" i="31" s="1"/>
  <c r="D29" i="31"/>
  <c r="G13" i="32"/>
  <c r="D39" i="31"/>
  <c r="F7" i="31"/>
  <c r="G9" i="34"/>
  <c r="F13" i="31"/>
  <c r="E6" i="31"/>
  <c r="F17" i="31"/>
  <c r="F13" i="32"/>
  <c r="B6" i="31"/>
  <c r="G8" i="31"/>
  <c r="D17" i="31"/>
  <c r="G17" i="31" s="1"/>
  <c r="D22" i="31"/>
  <c r="G22" i="31" s="1"/>
  <c r="D35" i="31"/>
  <c r="B28" i="31"/>
  <c r="G46" i="31"/>
  <c r="G24" i="31"/>
  <c r="G25" i="31"/>
  <c r="G30" i="31"/>
  <c r="I114" i="29"/>
  <c r="I113" i="29" s="1"/>
  <c r="F114" i="29"/>
  <c r="F113" i="29" s="1"/>
  <c r="G111" i="29"/>
  <c r="H111" i="29" s="1"/>
  <c r="I112" i="29"/>
  <c r="I111" i="29" s="1"/>
  <c r="F112" i="29"/>
  <c r="F111" i="29" s="1"/>
  <c r="G106" i="29"/>
  <c r="F6" i="31" l="1"/>
  <c r="D28" i="31"/>
  <c r="D6" i="31"/>
  <c r="G6" i="31" s="1"/>
  <c r="H106" i="29"/>
  <c r="K111" i="29"/>
  <c r="G102" i="29"/>
  <c r="G101" i="29" s="1"/>
  <c r="H102" i="29"/>
  <c r="H101" i="29" s="1"/>
  <c r="I103" i="29"/>
  <c r="I102" i="29" s="1"/>
  <c r="I101" i="29" s="1"/>
  <c r="F103" i="29"/>
  <c r="F102" i="29" s="1"/>
  <c r="F101" i="29" s="1"/>
  <c r="G98" i="29"/>
  <c r="H98" i="29" s="1"/>
  <c r="F99" i="29"/>
  <c r="F98" i="29" s="1"/>
  <c r="G93" i="29"/>
  <c r="H93" i="29" s="1"/>
  <c r="H92" i="29" s="1"/>
  <c r="G85" i="29"/>
  <c r="H85" i="29" s="1"/>
  <c r="G83" i="29"/>
  <c r="H83" i="29" s="1"/>
  <c r="G73" i="29"/>
  <c r="H73" i="29" s="1"/>
  <c r="G66" i="29"/>
  <c r="H66" i="29" s="1"/>
  <c r="G61" i="29"/>
  <c r="H61" i="29" s="1"/>
  <c r="G56" i="29"/>
  <c r="H56" i="29" s="1"/>
  <c r="I59" i="29"/>
  <c r="F59" i="29"/>
  <c r="I58" i="29"/>
  <c r="F58" i="29"/>
  <c r="I57" i="29"/>
  <c r="F57" i="29"/>
  <c r="G54" i="29"/>
  <c r="H54" i="29" s="1"/>
  <c r="G51" i="29"/>
  <c r="H51" i="29" s="1"/>
  <c r="I53" i="29"/>
  <c r="F53" i="29"/>
  <c r="I52" i="29"/>
  <c r="F52" i="29"/>
  <c r="G46" i="29"/>
  <c r="H46" i="29"/>
  <c r="I46" i="29"/>
  <c r="J46" i="29"/>
  <c r="K46" i="29"/>
  <c r="F46" i="29"/>
  <c r="H41" i="29"/>
  <c r="H40" i="29" s="1"/>
  <c r="H39" i="29" s="1"/>
  <c r="H38" i="29" s="1"/>
  <c r="I33" i="29"/>
  <c r="I32" i="29" s="1"/>
  <c r="I31" i="29" s="1"/>
  <c r="G33" i="29"/>
  <c r="H33" i="29" s="1"/>
  <c r="F33" i="29"/>
  <c r="I30" i="29"/>
  <c r="G30" i="29"/>
  <c r="H30" i="29" s="1"/>
  <c r="F30" i="29"/>
  <c r="I29" i="29"/>
  <c r="G29" i="29"/>
  <c r="H29" i="29" s="1"/>
  <c r="F29" i="29"/>
  <c r="I26" i="29"/>
  <c r="G26" i="29"/>
  <c r="H26" i="29" s="1"/>
  <c r="F26" i="29"/>
  <c r="I25" i="29"/>
  <c r="G25" i="29"/>
  <c r="H25" i="29" s="1"/>
  <c r="F25" i="29"/>
  <c r="I23" i="29"/>
  <c r="I22" i="29" s="1"/>
  <c r="G23" i="29"/>
  <c r="H23" i="29" s="1"/>
  <c r="F23" i="29"/>
  <c r="F22" i="29" s="1"/>
  <c r="I17" i="29"/>
  <c r="I16" i="29" s="1"/>
  <c r="G17" i="29"/>
  <c r="H17" i="29" s="1"/>
  <c r="F16" i="29"/>
  <c r="F15" i="29" s="1"/>
  <c r="I14" i="29"/>
  <c r="I13" i="29" s="1"/>
  <c r="G14" i="29"/>
  <c r="F14" i="29"/>
  <c r="F13" i="29" s="1"/>
  <c r="I12" i="29"/>
  <c r="G12" i="29"/>
  <c r="H12" i="29" s="1"/>
  <c r="F12" i="29"/>
  <c r="I11" i="29"/>
  <c r="G11" i="29"/>
  <c r="H11" i="29" s="1"/>
  <c r="F11" i="29"/>
  <c r="G22" i="28"/>
  <c r="H22" i="28"/>
  <c r="I22" i="28"/>
  <c r="F22" i="28"/>
  <c r="G19" i="28"/>
  <c r="H19" i="28"/>
  <c r="I19" i="28"/>
  <c r="F19" i="28"/>
  <c r="I109" i="29"/>
  <c r="F109" i="29"/>
  <c r="G13" i="29" l="1"/>
  <c r="H14" i="29"/>
  <c r="H13" i="29" s="1"/>
  <c r="I23" i="28"/>
  <c r="H23" i="28"/>
  <c r="G23" i="28"/>
  <c r="F23" i="28"/>
  <c r="G92" i="29"/>
  <c r="H97" i="29"/>
  <c r="H60" i="29"/>
  <c r="G97" i="29"/>
  <c r="G60" i="29"/>
  <c r="F51" i="29"/>
  <c r="J58" i="29"/>
  <c r="F56" i="29"/>
  <c r="J52" i="29"/>
  <c r="I24" i="29"/>
  <c r="G50" i="29"/>
  <c r="I56" i="29"/>
  <c r="K56" i="29" s="1"/>
  <c r="H50" i="29"/>
  <c r="J53" i="29"/>
  <c r="H24" i="29"/>
  <c r="I51" i="29"/>
  <c r="G22" i="29"/>
  <c r="H28" i="29"/>
  <c r="H27" i="29" s="1"/>
  <c r="J25" i="29"/>
  <c r="I28" i="29"/>
  <c r="I27" i="29" s="1"/>
  <c r="G32" i="29"/>
  <c r="G31" i="29" s="1"/>
  <c r="J26" i="29"/>
  <c r="G28" i="29"/>
  <c r="G27" i="29" s="1"/>
  <c r="J29" i="29"/>
  <c r="G24" i="29"/>
  <c r="F35" i="29"/>
  <c r="F34" i="29" s="1"/>
  <c r="F28" i="29"/>
  <c r="F27" i="29" s="1"/>
  <c r="J33" i="29"/>
  <c r="J22" i="29"/>
  <c r="H22" i="29"/>
  <c r="K23" i="29"/>
  <c r="H35" i="29"/>
  <c r="K33" i="29"/>
  <c r="H32" i="29"/>
  <c r="J23" i="29"/>
  <c r="G35" i="29"/>
  <c r="G34" i="29" s="1"/>
  <c r="F32" i="29"/>
  <c r="I35" i="29"/>
  <c r="F24" i="29"/>
  <c r="J30" i="29"/>
  <c r="K30" i="29"/>
  <c r="K29" i="29"/>
  <c r="K26" i="29"/>
  <c r="K25" i="29"/>
  <c r="K17" i="29"/>
  <c r="H16" i="29"/>
  <c r="H15" i="29" s="1"/>
  <c r="J16" i="29"/>
  <c r="I15" i="29"/>
  <c r="G16" i="29"/>
  <c r="G15" i="29" s="1"/>
  <c r="J17" i="29"/>
  <c r="F10" i="29"/>
  <c r="F9" i="29" s="1"/>
  <c r="G10" i="29"/>
  <c r="H10" i="29"/>
  <c r="I10" i="29"/>
  <c r="I9" i="29" s="1"/>
  <c r="K12" i="29"/>
  <c r="J11" i="29"/>
  <c r="AA152" i="1"/>
  <c r="G9" i="29" l="1"/>
  <c r="H49" i="29"/>
  <c r="G49" i="29"/>
  <c r="J24" i="29"/>
  <c r="J56" i="29"/>
  <c r="K24" i="29"/>
  <c r="I21" i="29"/>
  <c r="H21" i="29"/>
  <c r="J51" i="29"/>
  <c r="K51" i="29"/>
  <c r="G21" i="29"/>
  <c r="K28" i="29"/>
  <c r="J27" i="29"/>
  <c r="J36" i="29"/>
  <c r="K11" i="29"/>
  <c r="K16" i="29"/>
  <c r="K27" i="29"/>
  <c r="J28" i="29"/>
  <c r="K36" i="29"/>
  <c r="K35" i="29"/>
  <c r="H34" i="29"/>
  <c r="J35" i="29"/>
  <c r="I34" i="29"/>
  <c r="J34" i="29" s="1"/>
  <c r="J32" i="29"/>
  <c r="F31" i="29"/>
  <c r="J31" i="29" s="1"/>
  <c r="F21" i="29"/>
  <c r="K22" i="29"/>
  <c r="K32" i="29"/>
  <c r="H31" i="29"/>
  <c r="K31" i="29" s="1"/>
  <c r="J15" i="29"/>
  <c r="K15" i="29"/>
  <c r="J9" i="29"/>
  <c r="K10" i="29"/>
  <c r="H9" i="29"/>
  <c r="J10" i="29"/>
  <c r="T143" i="1"/>
  <c r="U143" i="1"/>
  <c r="V143" i="1"/>
  <c r="W143" i="1"/>
  <c r="X143" i="1"/>
  <c r="Y143" i="1"/>
  <c r="Z143" i="1"/>
  <c r="AA143" i="1"/>
  <c r="H8" i="29" l="1"/>
  <c r="G8" i="29"/>
  <c r="G7" i="29"/>
  <c r="I7" i="29"/>
  <c r="K21" i="29"/>
  <c r="J21" i="29"/>
  <c r="F8" i="29"/>
  <c r="F7" i="29" s="1"/>
  <c r="K34" i="29"/>
  <c r="K9" i="29"/>
  <c r="H7" i="29"/>
  <c r="T176" i="1"/>
  <c r="U176" i="1"/>
  <c r="V176" i="1"/>
  <c r="W176" i="1"/>
  <c r="X176" i="1"/>
  <c r="Y176" i="1"/>
  <c r="Z176" i="1"/>
  <c r="AA176" i="1"/>
  <c r="K8" i="29" l="1"/>
  <c r="K7" i="29"/>
  <c r="J7" i="29"/>
  <c r="J8" i="29"/>
  <c r="T242" i="1" l="1"/>
  <c r="U242" i="1"/>
  <c r="V242" i="1"/>
  <c r="W242" i="1"/>
  <c r="X242" i="1"/>
  <c r="Y242" i="1"/>
  <c r="Z242" i="1"/>
  <c r="AA242" i="1"/>
  <c r="S242" i="1"/>
  <c r="T209" i="1"/>
  <c r="U209" i="1"/>
  <c r="V209" i="1"/>
  <c r="W209" i="1"/>
  <c r="X209" i="1"/>
  <c r="Y209" i="1"/>
  <c r="Z209" i="1"/>
  <c r="AA209" i="1"/>
  <c r="S209" i="1"/>
  <c r="T110" i="1" l="1"/>
  <c r="U110" i="1"/>
  <c r="V110" i="1"/>
  <c r="W110" i="1"/>
  <c r="X110" i="1"/>
  <c r="Y110" i="1"/>
  <c r="Z110" i="1"/>
  <c r="AA110" i="1"/>
  <c r="AA55" i="1" l="1"/>
  <c r="H55" i="1"/>
  <c r="G55" i="1"/>
  <c r="I94" i="29" l="1"/>
  <c r="L242" i="1" l="1"/>
  <c r="M242" i="1"/>
  <c r="N242" i="1"/>
  <c r="O242" i="1"/>
  <c r="P242" i="1"/>
  <c r="K242" i="1"/>
  <c r="L209" i="1"/>
  <c r="M209" i="1"/>
  <c r="N209" i="1"/>
  <c r="O209" i="1"/>
  <c r="P209" i="1"/>
  <c r="K209" i="1"/>
  <c r="L176" i="1"/>
  <c r="M176" i="1"/>
  <c r="N176" i="1"/>
  <c r="O176" i="1"/>
  <c r="P176" i="1"/>
  <c r="K176" i="1"/>
  <c r="L143" i="1"/>
  <c r="M143" i="1"/>
  <c r="N143" i="1"/>
  <c r="O143" i="1"/>
  <c r="P143" i="1"/>
  <c r="K143" i="1"/>
  <c r="L110" i="1"/>
  <c r="M110" i="1"/>
  <c r="N110" i="1"/>
  <c r="O110" i="1"/>
  <c r="P110" i="1"/>
  <c r="K110" i="1"/>
  <c r="L77" i="1"/>
  <c r="M77" i="1"/>
  <c r="N77" i="1"/>
  <c r="O77" i="1"/>
  <c r="P77" i="1"/>
  <c r="K77" i="1"/>
  <c r="L44" i="1"/>
  <c r="M44" i="1"/>
  <c r="N44" i="1"/>
  <c r="O44" i="1"/>
  <c r="P44" i="1"/>
  <c r="K44" i="1"/>
  <c r="AA134" i="1" l="1"/>
  <c r="H134" i="1"/>
  <c r="G134" i="1"/>
  <c r="I79" i="29"/>
  <c r="F79" i="29"/>
  <c r="J79" i="29" l="1"/>
  <c r="S176" i="1"/>
  <c r="S143" i="1"/>
  <c r="S110" i="1"/>
  <c r="AA13" i="1"/>
  <c r="AA14" i="1" s="1"/>
  <c r="H13" i="1"/>
  <c r="G13" i="1"/>
  <c r="G14" i="1"/>
  <c r="H14" i="1" l="1"/>
  <c r="AA183" i="1" l="1"/>
  <c r="AA184" i="1" s="1"/>
  <c r="H183" i="1"/>
  <c r="H184" i="1"/>
  <c r="G183" i="1"/>
  <c r="I90" i="29"/>
  <c r="F90" i="29"/>
  <c r="I99" i="29"/>
  <c r="I98" i="29" s="1"/>
  <c r="F100" i="29"/>
  <c r="F97" i="29" s="1"/>
  <c r="AA24" i="1"/>
  <c r="H24" i="1"/>
  <c r="G24" i="1"/>
  <c r="R255" i="1"/>
  <c r="J255" i="1"/>
  <c r="I97" i="29" l="1"/>
  <c r="K97" i="29" s="1"/>
  <c r="K98" i="29"/>
  <c r="G184" i="1"/>
  <c r="D242" i="1"/>
  <c r="E242" i="1"/>
  <c r="G242" i="1"/>
  <c r="H242" i="1"/>
  <c r="D241" i="1"/>
  <c r="E241" i="1"/>
  <c r="G241" i="1"/>
  <c r="H241" i="1"/>
  <c r="C242" i="1"/>
  <c r="C241" i="1"/>
  <c r="R239" i="1"/>
  <c r="Q237" i="1"/>
  <c r="Q236" i="1"/>
  <c r="J239" i="1"/>
  <c r="I237" i="1"/>
  <c r="I236" i="1"/>
  <c r="B239" i="1"/>
  <c r="A237" i="1"/>
  <c r="A236" i="1"/>
  <c r="P237" i="1"/>
  <c r="AA237" i="1" s="1"/>
  <c r="H210" i="1"/>
  <c r="G210" i="1"/>
  <c r="AA219" i="1"/>
  <c r="H219" i="1"/>
  <c r="G219" i="1"/>
  <c r="H218" i="1"/>
  <c r="I108" i="29"/>
  <c r="F108" i="29"/>
  <c r="AA217" i="1"/>
  <c r="AA218" i="1" s="1"/>
  <c r="H217" i="1"/>
  <c r="G217" i="1"/>
  <c r="F107" i="29"/>
  <c r="AA215" i="1"/>
  <c r="H215" i="1"/>
  <c r="G215" i="1"/>
  <c r="AA214" i="1"/>
  <c r="H214" i="1"/>
  <c r="G214" i="1"/>
  <c r="AA213" i="1"/>
  <c r="H213" i="1"/>
  <c r="G213" i="1"/>
  <c r="I95" i="29"/>
  <c r="F95" i="29"/>
  <c r="H192" i="1"/>
  <c r="H193" i="1"/>
  <c r="G192" i="1"/>
  <c r="G193" i="1"/>
  <c r="I91" i="29"/>
  <c r="F91" i="29"/>
  <c r="AA185" i="1"/>
  <c r="H185" i="1"/>
  <c r="G185" i="1"/>
  <c r="F182" i="1"/>
  <c r="F89" i="29"/>
  <c r="AA181" i="1"/>
  <c r="H181" i="1"/>
  <c r="G181" i="1"/>
  <c r="AA180" i="1"/>
  <c r="H180" i="1"/>
  <c r="G180" i="1"/>
  <c r="AA179" i="1"/>
  <c r="H179" i="1"/>
  <c r="G179" i="1"/>
  <c r="AA178" i="1"/>
  <c r="H178" i="1"/>
  <c r="G178" i="1"/>
  <c r="AA177" i="1"/>
  <c r="H177" i="1"/>
  <c r="G177" i="1"/>
  <c r="I81" i="29"/>
  <c r="F81" i="29"/>
  <c r="I80" i="29"/>
  <c r="F80" i="29"/>
  <c r="AA149" i="1"/>
  <c r="H149" i="1"/>
  <c r="G149" i="1"/>
  <c r="AA148" i="1"/>
  <c r="H148" i="1"/>
  <c r="G148" i="1"/>
  <c r="F147" i="1"/>
  <c r="AA146" i="1"/>
  <c r="H146" i="1"/>
  <c r="G146" i="1"/>
  <c r="AA145" i="1"/>
  <c r="H145" i="1"/>
  <c r="G145" i="1"/>
  <c r="AA144" i="1"/>
  <c r="H144" i="1"/>
  <c r="G144" i="1"/>
  <c r="F74" i="29"/>
  <c r="AA115" i="1"/>
  <c r="H115" i="1"/>
  <c r="G115" i="1"/>
  <c r="AA114" i="1"/>
  <c r="H114" i="1"/>
  <c r="G114" i="1"/>
  <c r="AA113" i="1"/>
  <c r="H113" i="1"/>
  <c r="G113" i="1"/>
  <c r="F113" i="1"/>
  <c r="AA112" i="1"/>
  <c r="H112" i="1"/>
  <c r="G112" i="1"/>
  <c r="I64" i="29"/>
  <c r="F64" i="29"/>
  <c r="F65" i="29"/>
  <c r="F80" i="1"/>
  <c r="AA80" i="1"/>
  <c r="H78" i="1"/>
  <c r="G78" i="1"/>
  <c r="AA57" i="1"/>
  <c r="AA58" i="1"/>
  <c r="H57" i="1"/>
  <c r="H58" i="1"/>
  <c r="G57" i="1"/>
  <c r="G58" i="1"/>
  <c r="AA46" i="1"/>
  <c r="A170" i="1"/>
  <c r="AA220" i="1"/>
  <c r="AA221" i="1" s="1"/>
  <c r="AA222" i="1"/>
  <c r="AA223" i="1"/>
  <c r="H220" i="1"/>
  <c r="H222" i="1"/>
  <c r="H223" i="1"/>
  <c r="G220" i="1"/>
  <c r="G222" i="1"/>
  <c r="G223" i="1"/>
  <c r="H221" i="1"/>
  <c r="G221" i="1"/>
  <c r="D209" i="1"/>
  <c r="E209" i="1"/>
  <c r="F209" i="1"/>
  <c r="G209" i="1"/>
  <c r="H209" i="1"/>
  <c r="D208" i="1"/>
  <c r="E208" i="1"/>
  <c r="F208" i="1"/>
  <c r="G208" i="1"/>
  <c r="H208" i="1"/>
  <c r="C209" i="1"/>
  <c r="C208" i="1"/>
  <c r="R206" i="1"/>
  <c r="J206" i="1"/>
  <c r="B206" i="1"/>
  <c r="Q204" i="1"/>
  <c r="Q203" i="1"/>
  <c r="I204" i="1"/>
  <c r="I203" i="1"/>
  <c r="A204" i="1"/>
  <c r="A203" i="1"/>
  <c r="P204" i="1"/>
  <c r="AA204" i="1" s="1"/>
  <c r="H202" i="1"/>
  <c r="G202" i="1"/>
  <c r="H195" i="1"/>
  <c r="G195" i="1"/>
  <c r="F176" i="1"/>
  <c r="G176" i="1"/>
  <c r="H176" i="1"/>
  <c r="F175" i="1"/>
  <c r="G175" i="1"/>
  <c r="H175" i="1"/>
  <c r="D176" i="1"/>
  <c r="E176" i="1"/>
  <c r="D175" i="1"/>
  <c r="E175" i="1"/>
  <c r="C176" i="1"/>
  <c r="C175" i="1"/>
  <c r="R173" i="1"/>
  <c r="J173" i="1"/>
  <c r="B173" i="1"/>
  <c r="Q171" i="1"/>
  <c r="Q170" i="1"/>
  <c r="I171" i="1"/>
  <c r="I170" i="1"/>
  <c r="A171" i="1"/>
  <c r="P171" i="1"/>
  <c r="AA171" i="1" s="1"/>
  <c r="H150" i="1"/>
  <c r="H143" i="1"/>
  <c r="H142" i="1"/>
  <c r="G143" i="1"/>
  <c r="G142" i="1"/>
  <c r="D143" i="1"/>
  <c r="E143" i="1"/>
  <c r="D142" i="1"/>
  <c r="E142" i="1"/>
  <c r="C143" i="1"/>
  <c r="C142" i="1"/>
  <c r="R140" i="1"/>
  <c r="Q138" i="1"/>
  <c r="Q137" i="1"/>
  <c r="J140" i="1"/>
  <c r="B140" i="1"/>
  <c r="I138" i="1"/>
  <c r="I137" i="1"/>
  <c r="A138" i="1"/>
  <c r="A137" i="1"/>
  <c r="P138" i="1"/>
  <c r="AA138" i="1" s="1"/>
  <c r="AA121" i="1"/>
  <c r="H122" i="1"/>
  <c r="G121" i="1"/>
  <c r="I76" i="29"/>
  <c r="F76" i="29"/>
  <c r="H110" i="1"/>
  <c r="H109" i="1"/>
  <c r="G110" i="1"/>
  <c r="G109" i="1"/>
  <c r="D110" i="1"/>
  <c r="E110" i="1"/>
  <c r="D109" i="1"/>
  <c r="E109" i="1"/>
  <c r="C110" i="1"/>
  <c r="C109" i="1"/>
  <c r="R107" i="1"/>
  <c r="J107" i="1"/>
  <c r="B107" i="1"/>
  <c r="Q105" i="1"/>
  <c r="Q104" i="1"/>
  <c r="I105" i="1"/>
  <c r="I104" i="1"/>
  <c r="A105" i="1"/>
  <c r="A104" i="1"/>
  <c r="P105" i="1"/>
  <c r="AA105" i="1" s="1"/>
  <c r="J81" i="29" l="1"/>
  <c r="J76" i="29"/>
  <c r="H216" i="1"/>
  <c r="I107" i="29"/>
  <c r="J107" i="29" s="1"/>
  <c r="J80" i="29"/>
  <c r="H82" i="1"/>
  <c r="I65" i="29"/>
  <c r="J65" i="29" s="1"/>
  <c r="J91" i="29"/>
  <c r="H182" i="1"/>
  <c r="I89" i="29"/>
  <c r="H116" i="1"/>
  <c r="I74" i="29"/>
  <c r="G218" i="1"/>
  <c r="H147" i="1"/>
  <c r="AA150" i="1"/>
  <c r="AA151" i="1" s="1"/>
  <c r="G182" i="1"/>
  <c r="AA216" i="1"/>
  <c r="G216" i="1"/>
  <c r="AA182" i="1"/>
  <c r="G147" i="1"/>
  <c r="AA116" i="1"/>
  <c r="G82" i="1"/>
  <c r="AA224" i="1"/>
  <c r="G150" i="1"/>
  <c r="G116" i="1"/>
  <c r="H90" i="1"/>
  <c r="G90" i="1"/>
  <c r="F68" i="29"/>
  <c r="Y77" i="1"/>
  <c r="Z77" i="1"/>
  <c r="AA77" i="1"/>
  <c r="X77" i="1"/>
  <c r="X76" i="1"/>
  <c r="T77" i="1"/>
  <c r="U77" i="1"/>
  <c r="V77" i="1"/>
  <c r="W77" i="1"/>
  <c r="S77" i="1"/>
  <c r="S76" i="1"/>
  <c r="M76" i="1"/>
  <c r="K76" i="1"/>
  <c r="H77" i="1"/>
  <c r="H76" i="1"/>
  <c r="G77" i="1"/>
  <c r="G76" i="1"/>
  <c r="D77" i="1"/>
  <c r="E77" i="1"/>
  <c r="H80" i="1" s="1"/>
  <c r="D76" i="1"/>
  <c r="E76" i="1"/>
  <c r="C77" i="1"/>
  <c r="G80" i="1" s="1"/>
  <c r="C76" i="1"/>
  <c r="R74" i="1"/>
  <c r="Q72" i="1"/>
  <c r="Q71" i="1"/>
  <c r="J74" i="1"/>
  <c r="I72" i="1"/>
  <c r="I71" i="1"/>
  <c r="B74" i="1"/>
  <c r="A72" i="1"/>
  <c r="A71" i="1"/>
  <c r="P72" i="1"/>
  <c r="AA72" i="1" s="1"/>
  <c r="AA44" i="1"/>
  <c r="Z44" i="1"/>
  <c r="Y44" i="1"/>
  <c r="X44" i="1"/>
  <c r="X43" i="1"/>
  <c r="W44" i="1"/>
  <c r="V44" i="1"/>
  <c r="U44" i="1"/>
  <c r="T44" i="1"/>
  <c r="S44" i="1"/>
  <c r="S43" i="1"/>
  <c r="M43" i="1"/>
  <c r="K43" i="1"/>
  <c r="H44" i="1"/>
  <c r="H43" i="1"/>
  <c r="G44" i="1"/>
  <c r="G43" i="1"/>
  <c r="D44" i="1"/>
  <c r="E44" i="1"/>
  <c r="D43" i="1"/>
  <c r="E43" i="1"/>
  <c r="C44" i="1"/>
  <c r="C43" i="1"/>
  <c r="R41" i="1"/>
  <c r="Q39" i="1"/>
  <c r="Q38" i="1"/>
  <c r="J41" i="1"/>
  <c r="I39" i="1"/>
  <c r="I38" i="1"/>
  <c r="A39" i="1"/>
  <c r="A38" i="1"/>
  <c r="B41" i="1"/>
  <c r="P39" i="1"/>
  <c r="AA39" i="1" s="1"/>
  <c r="H92" i="1" l="1"/>
  <c r="I68" i="29"/>
  <c r="J89" i="29"/>
  <c r="J74" i="29"/>
  <c r="G92" i="1"/>
  <c r="AA30" i="1"/>
  <c r="AA11" i="1" l="1"/>
  <c r="H27" i="1" l="1"/>
  <c r="G27" i="1"/>
  <c r="AA92" i="1" l="1"/>
  <c r="H91" i="1"/>
  <c r="G91" i="1"/>
  <c r="AA10" i="1"/>
  <c r="H10" i="1"/>
  <c r="G10" i="1"/>
  <c r="H250" i="1"/>
  <c r="G250" i="1"/>
  <c r="H224" i="1"/>
  <c r="H225" i="1"/>
  <c r="H228" i="1"/>
  <c r="H230" i="1"/>
  <c r="H231" i="1"/>
  <c r="H186" i="1"/>
  <c r="H189" i="1"/>
  <c r="H190" i="1"/>
  <c r="H194" i="1"/>
  <c r="H197" i="1"/>
  <c r="H200" i="1"/>
  <c r="H152" i="1"/>
  <c r="H153" i="1"/>
  <c r="H154" i="1"/>
  <c r="H155" i="1"/>
  <c r="H156" i="1"/>
  <c r="H159" i="1"/>
  <c r="H160" i="1"/>
  <c r="H163" i="1"/>
  <c r="H165" i="1"/>
  <c r="H167" i="1"/>
  <c r="H168" i="1"/>
  <c r="H151" i="1"/>
  <c r="H118" i="1"/>
  <c r="H119" i="1"/>
  <c r="H121" i="1"/>
  <c r="H123" i="1"/>
  <c r="H125" i="1"/>
  <c r="H126" i="1"/>
  <c r="H127" i="1"/>
  <c r="H129" i="1"/>
  <c r="H131" i="1"/>
  <c r="H133" i="1"/>
  <c r="H136" i="1"/>
  <c r="H117" i="1"/>
  <c r="H84" i="1"/>
  <c r="H85" i="1"/>
  <c r="H86" i="1"/>
  <c r="H87" i="1"/>
  <c r="H88" i="1"/>
  <c r="H93" i="1"/>
  <c r="H94" i="1"/>
  <c r="H95" i="1"/>
  <c r="H97" i="1"/>
  <c r="H98" i="1"/>
  <c r="H100" i="1"/>
  <c r="H102" i="1"/>
  <c r="H47" i="1"/>
  <c r="H49" i="1"/>
  <c r="H50" i="1"/>
  <c r="H51" i="1"/>
  <c r="H52" i="1"/>
  <c r="H53" i="1"/>
  <c r="H56" i="1"/>
  <c r="H61" i="1"/>
  <c r="H62" i="1"/>
  <c r="H63" i="1"/>
  <c r="H65" i="1"/>
  <c r="H66" i="1"/>
  <c r="H69" i="1"/>
  <c r="H45" i="1"/>
  <c r="H9" i="1"/>
  <c r="H15" i="1"/>
  <c r="H17" i="1"/>
  <c r="H23" i="1"/>
  <c r="H26" i="1"/>
  <c r="H29" i="1"/>
  <c r="H32" i="1"/>
  <c r="G224" i="1"/>
  <c r="G225" i="1"/>
  <c r="G228" i="1"/>
  <c r="G230" i="1"/>
  <c r="G231" i="1"/>
  <c r="G186" i="1"/>
  <c r="G189" i="1"/>
  <c r="G190" i="1"/>
  <c r="G194" i="1"/>
  <c r="G197" i="1"/>
  <c r="G200" i="1"/>
  <c r="G152" i="1"/>
  <c r="G153" i="1"/>
  <c r="G154" i="1"/>
  <c r="G155" i="1"/>
  <c r="G156" i="1"/>
  <c r="G159" i="1"/>
  <c r="G160" i="1"/>
  <c r="G163" i="1"/>
  <c r="G165" i="1"/>
  <c r="G167" i="1"/>
  <c r="G168" i="1"/>
  <c r="G151" i="1"/>
  <c r="G118" i="1"/>
  <c r="G119" i="1"/>
  <c r="G122" i="1"/>
  <c r="G123" i="1"/>
  <c r="G125" i="1"/>
  <c r="G126" i="1"/>
  <c r="G127" i="1"/>
  <c r="G129" i="1"/>
  <c r="G131" i="1"/>
  <c r="G133" i="1"/>
  <c r="G136" i="1"/>
  <c r="G117" i="1"/>
  <c r="G84" i="1"/>
  <c r="G85" i="1"/>
  <c r="G86" i="1"/>
  <c r="G87" i="1"/>
  <c r="G88" i="1"/>
  <c r="G93" i="1"/>
  <c r="G94" i="1"/>
  <c r="G95" i="1"/>
  <c r="G97" i="1"/>
  <c r="G98" i="1"/>
  <c r="G100" i="1"/>
  <c r="G102" i="1"/>
  <c r="G47" i="1"/>
  <c r="G49" i="1"/>
  <c r="G50" i="1"/>
  <c r="G51" i="1"/>
  <c r="G52" i="1"/>
  <c r="G53" i="1"/>
  <c r="G56" i="1"/>
  <c r="G61" i="1"/>
  <c r="G62" i="1"/>
  <c r="G63" i="1"/>
  <c r="G65" i="1"/>
  <c r="G66" i="1"/>
  <c r="G69" i="1"/>
  <c r="G45" i="1"/>
  <c r="G9" i="1"/>
  <c r="G15" i="1"/>
  <c r="G17" i="1"/>
  <c r="G23" i="1"/>
  <c r="G26" i="1"/>
  <c r="G29" i="1"/>
  <c r="G32" i="1"/>
  <c r="AA225" i="1"/>
  <c r="AA226" i="1" s="1"/>
  <c r="AA228" i="1"/>
  <c r="AA229" i="1" s="1"/>
  <c r="AA230" i="1"/>
  <c r="AA186" i="1"/>
  <c r="AA187" i="1" s="1"/>
  <c r="AA189" i="1"/>
  <c r="AA190" i="1"/>
  <c r="AA194" i="1"/>
  <c r="AA196" i="1" s="1"/>
  <c r="AA197" i="1"/>
  <c r="AA198" i="1" s="1"/>
  <c r="AA200" i="1"/>
  <c r="AA201" i="1" s="1"/>
  <c r="AA210" i="1" s="1"/>
  <c r="AA153" i="1"/>
  <c r="AA154" i="1"/>
  <c r="AA155" i="1"/>
  <c r="AA156" i="1"/>
  <c r="AA159" i="1"/>
  <c r="AA160" i="1"/>
  <c r="AA163" i="1"/>
  <c r="AA164" i="1" s="1"/>
  <c r="AA165" i="1"/>
  <c r="AA166" i="1" s="1"/>
  <c r="AA167" i="1"/>
  <c r="AA168" i="1"/>
  <c r="AA125" i="1"/>
  <c r="AA126" i="1"/>
  <c r="AA127" i="1"/>
  <c r="AA129" i="1"/>
  <c r="AA131" i="1"/>
  <c r="AA133" i="1"/>
  <c r="AA135" i="1" s="1"/>
  <c r="AA136" i="1"/>
  <c r="AA147" i="1" s="1"/>
  <c r="AA118" i="1"/>
  <c r="AA119" i="1"/>
  <c r="AA122" i="1"/>
  <c r="AA123" i="1"/>
  <c r="AA117" i="1"/>
  <c r="AA85" i="1"/>
  <c r="AA86" i="1"/>
  <c r="AA87" i="1"/>
  <c r="AA88" i="1"/>
  <c r="AA93" i="1"/>
  <c r="AA94" i="1"/>
  <c r="AA95" i="1"/>
  <c r="AA97" i="1"/>
  <c r="AA98" i="1"/>
  <c r="AA100" i="1"/>
  <c r="AA101" i="1" s="1"/>
  <c r="AA102" i="1"/>
  <c r="AA103" i="1" s="1"/>
  <c r="AA47" i="1"/>
  <c r="AA49" i="1"/>
  <c r="AA50" i="1"/>
  <c r="AA51" i="1"/>
  <c r="AA52" i="1"/>
  <c r="AA53" i="1"/>
  <c r="AA56" i="1"/>
  <c r="AA59" i="1" s="1"/>
  <c r="AA61" i="1"/>
  <c r="AA62" i="1"/>
  <c r="AA63" i="1"/>
  <c r="AA65" i="1"/>
  <c r="AA66" i="1"/>
  <c r="AA69" i="1"/>
  <c r="AA70" i="1" s="1"/>
  <c r="AA45" i="1"/>
  <c r="AA9" i="1"/>
  <c r="AA15" i="1"/>
  <c r="AA16" i="1" s="1"/>
  <c r="AA17" i="1"/>
  <c r="AA18" i="1" s="1"/>
  <c r="AA23" i="1"/>
  <c r="AA25" i="1" s="1"/>
  <c r="AA26" i="1"/>
  <c r="AA28" i="1" s="1"/>
  <c r="AA32" i="1"/>
  <c r="AA33" i="1" s="1"/>
  <c r="AA34" i="1" s="1"/>
  <c r="AA35" i="1" s="1"/>
  <c r="J4" i="1"/>
  <c r="R4" i="1"/>
  <c r="R247" i="1"/>
  <c r="R246" i="1"/>
  <c r="P2" i="1"/>
  <c r="AA2" i="1" s="1"/>
  <c r="J247" i="1"/>
  <c r="J246" i="1"/>
  <c r="G113" i="29"/>
  <c r="B247" i="1"/>
  <c r="B246" i="1"/>
  <c r="F201" i="1"/>
  <c r="H198" i="1"/>
  <c r="I96" i="29"/>
  <c r="F198" i="1"/>
  <c r="F96" i="29"/>
  <c r="F196" i="1"/>
  <c r="F191" i="1"/>
  <c r="F94" i="29"/>
  <c r="F187" i="1"/>
  <c r="I88" i="29"/>
  <c r="F169" i="1"/>
  <c r="F88" i="29"/>
  <c r="I87" i="29"/>
  <c r="F166" i="1"/>
  <c r="F87" i="29"/>
  <c r="I86" i="29"/>
  <c r="F164" i="1"/>
  <c r="F86" i="29"/>
  <c r="I84" i="29"/>
  <c r="I83" i="29" s="1"/>
  <c r="K83" i="29" s="1"/>
  <c r="F161" i="1"/>
  <c r="F84" i="29"/>
  <c r="F83" i="29" s="1"/>
  <c r="I82" i="29"/>
  <c r="F157" i="1"/>
  <c r="F82" i="29"/>
  <c r="F135" i="1"/>
  <c r="I78" i="29"/>
  <c r="F132" i="1"/>
  <c r="F78" i="29"/>
  <c r="I77" i="29"/>
  <c r="F128" i="1"/>
  <c r="F77" i="29"/>
  <c r="F124" i="1"/>
  <c r="I75" i="29"/>
  <c r="F120" i="1"/>
  <c r="F75" i="29"/>
  <c r="I72" i="29"/>
  <c r="F103" i="1"/>
  <c r="F72" i="29"/>
  <c r="I71" i="29"/>
  <c r="F101" i="1"/>
  <c r="F111" i="1" s="1"/>
  <c r="F71" i="29"/>
  <c r="I70" i="29"/>
  <c r="F70" i="29"/>
  <c r="I69" i="29"/>
  <c r="F96" i="1"/>
  <c r="F69" i="29"/>
  <c r="I67" i="29"/>
  <c r="F89" i="1"/>
  <c r="F67" i="29"/>
  <c r="I63" i="29"/>
  <c r="F70" i="1"/>
  <c r="F63" i="29"/>
  <c r="I62" i="29"/>
  <c r="F68" i="1"/>
  <c r="F62" i="29"/>
  <c r="F59" i="1"/>
  <c r="I55" i="29"/>
  <c r="F54" i="1"/>
  <c r="F55" i="29"/>
  <c r="F54" i="29" s="1"/>
  <c r="F50" i="29" s="1"/>
  <c r="F48" i="1"/>
  <c r="G7" i="28"/>
  <c r="H7" i="28" s="1"/>
  <c r="F33" i="1"/>
  <c r="F34" i="1" s="1"/>
  <c r="F30" i="1"/>
  <c r="F28" i="1"/>
  <c r="F25" i="1"/>
  <c r="F18" i="1"/>
  <c r="F16" i="1"/>
  <c r="F12" i="1"/>
  <c r="F7" i="28"/>
  <c r="J82" i="29" l="1"/>
  <c r="J70" i="29"/>
  <c r="J88" i="29"/>
  <c r="J78" i="29"/>
  <c r="H113" i="29"/>
  <c r="H105" i="29" s="1"/>
  <c r="H104" i="29" s="1"/>
  <c r="H48" i="29" s="1"/>
  <c r="G105" i="29"/>
  <c r="G104" i="29" s="1"/>
  <c r="G48" i="29" s="1"/>
  <c r="I93" i="29"/>
  <c r="I85" i="29"/>
  <c r="K85" i="29" s="1"/>
  <c r="I10" i="28"/>
  <c r="I110" i="29"/>
  <c r="I106" i="29" s="1"/>
  <c r="J87" i="29"/>
  <c r="J63" i="29"/>
  <c r="F110" i="29"/>
  <c r="F106" i="29" s="1"/>
  <c r="F93" i="29"/>
  <c r="J94" i="29"/>
  <c r="F85" i="29"/>
  <c r="F73" i="29"/>
  <c r="J77" i="29"/>
  <c r="F66" i="29"/>
  <c r="J69" i="29"/>
  <c r="F61" i="29"/>
  <c r="J75" i="29"/>
  <c r="I73" i="29"/>
  <c r="J67" i="29"/>
  <c r="I66" i="29"/>
  <c r="I61" i="29"/>
  <c r="J62" i="29"/>
  <c r="I54" i="29"/>
  <c r="J55" i="29"/>
  <c r="I7" i="28"/>
  <c r="T246" i="1"/>
  <c r="N246" i="1"/>
  <c r="L246" i="1"/>
  <c r="M246" i="1"/>
  <c r="K246" i="1"/>
  <c r="G6" i="28"/>
  <c r="Y246" i="1"/>
  <c r="AA191" i="1"/>
  <c r="AA199" i="1" s="1"/>
  <c r="S246" i="1"/>
  <c r="P246" i="1"/>
  <c r="O246" i="1"/>
  <c r="Z246" i="1"/>
  <c r="V246" i="1"/>
  <c r="X246" i="1"/>
  <c r="W246" i="1"/>
  <c r="U246" i="1"/>
  <c r="AA48" i="1"/>
  <c r="H111" i="1"/>
  <c r="G10" i="28"/>
  <c r="H10" i="28" s="1"/>
  <c r="AA124" i="1"/>
  <c r="AA12" i="1"/>
  <c r="AA31" i="1" s="1"/>
  <c r="G198" i="1"/>
  <c r="H12" i="1"/>
  <c r="H124" i="1"/>
  <c r="H70" i="1"/>
  <c r="H226" i="1"/>
  <c r="H164" i="1"/>
  <c r="AA132" i="1"/>
  <c r="H59" i="1"/>
  <c r="H28" i="1"/>
  <c r="G164" i="1"/>
  <c r="H232" i="1"/>
  <c r="H229" i="1"/>
  <c r="AA128" i="1"/>
  <c r="G101" i="1"/>
  <c r="H101" i="1"/>
  <c r="G70" i="1"/>
  <c r="H34" i="1"/>
  <c r="H30" i="1"/>
  <c r="G103" i="1"/>
  <c r="H103" i="1"/>
  <c r="H68" i="1"/>
  <c r="G59" i="1"/>
  <c r="AA120" i="1"/>
  <c r="H201" i="1"/>
  <c r="H196" i="1"/>
  <c r="H191" i="1"/>
  <c r="H187" i="1"/>
  <c r="H169" i="1"/>
  <c r="H166" i="1"/>
  <c r="H161" i="1"/>
  <c r="H157" i="1"/>
  <c r="H135" i="1"/>
  <c r="H132" i="1"/>
  <c r="H128" i="1"/>
  <c r="H120" i="1"/>
  <c r="H99" i="1"/>
  <c r="H96" i="1"/>
  <c r="H89" i="1"/>
  <c r="G68" i="1"/>
  <c r="G54" i="1"/>
  <c r="H54" i="1"/>
  <c r="H48" i="1"/>
  <c r="G48" i="1"/>
  <c r="G34" i="1"/>
  <c r="G18" i="1"/>
  <c r="H18" i="1"/>
  <c r="H16" i="1"/>
  <c r="H25" i="1"/>
  <c r="AA96" i="1"/>
  <c r="AA157" i="1"/>
  <c r="AA169" i="1"/>
  <c r="AA188" i="1" s="1"/>
  <c r="AA161" i="1"/>
  <c r="G12" i="1"/>
  <c r="G28" i="1"/>
  <c r="G89" i="1"/>
  <c r="G96" i="1"/>
  <c r="G99" i="1"/>
  <c r="G232" i="1"/>
  <c r="G229" i="1"/>
  <c r="G226" i="1"/>
  <c r="AA99" i="1"/>
  <c r="AA89" i="1"/>
  <c r="AA232" i="1"/>
  <c r="AA68" i="1"/>
  <c r="AA83" i="1" s="1"/>
  <c r="AA54" i="1"/>
  <c r="G25" i="1"/>
  <c r="G120" i="1"/>
  <c r="G128" i="1"/>
  <c r="G135" i="1"/>
  <c r="G157" i="1"/>
  <c r="G16" i="1"/>
  <c r="G30" i="1"/>
  <c r="G124" i="1"/>
  <c r="G132" i="1"/>
  <c r="G161" i="1"/>
  <c r="G169" i="1"/>
  <c r="G187" i="1"/>
  <c r="G191" i="1"/>
  <c r="G196" i="1"/>
  <c r="G201" i="1"/>
  <c r="H33" i="1"/>
  <c r="G33" i="1"/>
  <c r="G166" i="1"/>
  <c r="F158" i="1"/>
  <c r="G9" i="28"/>
  <c r="F199" i="1"/>
  <c r="F99" i="1"/>
  <c r="F188" i="1"/>
  <c r="F31" i="1"/>
  <c r="F36" i="1" s="1"/>
  <c r="F60" i="1"/>
  <c r="F6" i="28" l="1"/>
  <c r="F8" i="28" s="1"/>
  <c r="C36" i="1"/>
  <c r="J85" i="29"/>
  <c r="G11" i="28"/>
  <c r="H9" i="28"/>
  <c r="H11" i="28" s="1"/>
  <c r="I92" i="29"/>
  <c r="K92" i="29" s="1"/>
  <c r="K93" i="29"/>
  <c r="K106" i="29"/>
  <c r="I105" i="29"/>
  <c r="J106" i="29"/>
  <c r="F105" i="29"/>
  <c r="F92" i="29"/>
  <c r="J93" i="29"/>
  <c r="F60" i="29"/>
  <c r="K10" i="28"/>
  <c r="K73" i="29"/>
  <c r="J73" i="29"/>
  <c r="J66" i="29"/>
  <c r="K66" i="29"/>
  <c r="J61" i="29"/>
  <c r="K61" i="29"/>
  <c r="I60" i="29"/>
  <c r="K54" i="29"/>
  <c r="J54" i="29"/>
  <c r="I50" i="29"/>
  <c r="K7" i="28"/>
  <c r="J7" i="28"/>
  <c r="E246" i="1"/>
  <c r="I6" i="28"/>
  <c r="Y247" i="1"/>
  <c r="Y248" i="1" s="1"/>
  <c r="Y251" i="1" s="1"/>
  <c r="P247" i="1"/>
  <c r="K247" i="1"/>
  <c r="Z247" i="1"/>
  <c r="Z248" i="1" s="1"/>
  <c r="Z251" i="1" s="1"/>
  <c r="O247" i="1"/>
  <c r="V247" i="1"/>
  <c r="N247" i="1"/>
  <c r="N248" i="1" s="1"/>
  <c r="N251" i="1" s="1"/>
  <c r="S247" i="1"/>
  <c r="X247" i="1"/>
  <c r="X248" i="1" s="1"/>
  <c r="X251" i="1" s="1"/>
  <c r="L247" i="1"/>
  <c r="L248" i="1" s="1"/>
  <c r="L251" i="1" s="1"/>
  <c r="M247" i="1"/>
  <c r="U247" i="1"/>
  <c r="U248" i="1" s="1"/>
  <c r="U251" i="1" s="1"/>
  <c r="T247" i="1"/>
  <c r="F9" i="28"/>
  <c r="W247" i="1"/>
  <c r="W248" i="1" s="1"/>
  <c r="W251" i="1" s="1"/>
  <c r="AA158" i="1"/>
  <c r="G111" i="1"/>
  <c r="AA111" i="1"/>
  <c r="AA36" i="1"/>
  <c r="AA246" i="1" s="1"/>
  <c r="H199" i="1"/>
  <c r="H188" i="1"/>
  <c r="H158" i="1"/>
  <c r="H83" i="1"/>
  <c r="G83" i="1"/>
  <c r="G60" i="1"/>
  <c r="AA60" i="1"/>
  <c r="H60" i="1"/>
  <c r="G199" i="1"/>
  <c r="H227" i="1"/>
  <c r="G158" i="1"/>
  <c r="F10" i="28"/>
  <c r="J10" i="28" s="1"/>
  <c r="G227" i="1"/>
  <c r="G31" i="1"/>
  <c r="H31" i="1"/>
  <c r="G188" i="1"/>
  <c r="T248" i="1" l="1"/>
  <c r="T251" i="1" s="1"/>
  <c r="V248" i="1"/>
  <c r="V251" i="1" s="1"/>
  <c r="E45" i="31"/>
  <c r="S248" i="1"/>
  <c r="S251" i="1" s="1"/>
  <c r="E40" i="31"/>
  <c r="P248" i="1"/>
  <c r="P251" i="1" s="1"/>
  <c r="M248" i="1"/>
  <c r="M251" i="1" s="1"/>
  <c r="O248" i="1"/>
  <c r="O251" i="1" s="1"/>
  <c r="K248" i="1"/>
  <c r="K251" i="1" s="1"/>
  <c r="E42" i="31"/>
  <c r="G36" i="1"/>
  <c r="J92" i="29"/>
  <c r="H36" i="1"/>
  <c r="F49" i="29"/>
  <c r="I104" i="29"/>
  <c r="K104" i="29" s="1"/>
  <c r="K105" i="29"/>
  <c r="G8" i="28"/>
  <c r="G12" i="28" s="1"/>
  <c r="H6" i="28"/>
  <c r="H8" i="28" s="1"/>
  <c r="H12" i="28" s="1"/>
  <c r="C11" i="32"/>
  <c r="C10" i="32" s="1"/>
  <c r="D11" i="32"/>
  <c r="D10" i="32" s="1"/>
  <c r="F104" i="29"/>
  <c r="J105" i="29"/>
  <c r="F11" i="28"/>
  <c r="F12" i="28" s="1"/>
  <c r="J60" i="29"/>
  <c r="K60" i="29"/>
  <c r="K50" i="29"/>
  <c r="J50" i="29"/>
  <c r="I49" i="29"/>
  <c r="E247" i="1"/>
  <c r="I9" i="28"/>
  <c r="I8" i="28"/>
  <c r="J6" i="28"/>
  <c r="H211" i="1"/>
  <c r="AA211" i="1"/>
  <c r="G211" i="1"/>
  <c r="G233" i="1"/>
  <c r="H233" i="1"/>
  <c r="D246" i="1"/>
  <c r="C246" i="1"/>
  <c r="G246" i="1" s="1"/>
  <c r="E44" i="31" l="1"/>
  <c r="F45" i="31"/>
  <c r="G45" i="31"/>
  <c r="E35" i="31"/>
  <c r="F36" i="31"/>
  <c r="G36" i="31"/>
  <c r="F31" i="31"/>
  <c r="E29" i="31"/>
  <c r="G31" i="31"/>
  <c r="F32" i="31"/>
  <c r="G32" i="31"/>
  <c r="F33" i="31"/>
  <c r="G33" i="31"/>
  <c r="F42" i="31"/>
  <c r="E39" i="31"/>
  <c r="G42" i="31"/>
  <c r="I48" i="29"/>
  <c r="K48" i="29" s="1"/>
  <c r="J104" i="29"/>
  <c r="F48" i="29"/>
  <c r="K6" i="28"/>
  <c r="G12" i="32"/>
  <c r="E11" i="32"/>
  <c r="B11" i="32"/>
  <c r="F12" i="32"/>
  <c r="K49" i="29"/>
  <c r="J49" i="29"/>
  <c r="I11" i="28"/>
  <c r="I12" i="28" s="1"/>
  <c r="J12" i="28" s="1"/>
  <c r="J9" i="28"/>
  <c r="K9" i="28"/>
  <c r="K8" i="28"/>
  <c r="J8" i="28"/>
  <c r="E248" i="1"/>
  <c r="E251" i="1" s="1"/>
  <c r="D247" i="1"/>
  <c r="H247" i="1" s="1"/>
  <c r="H234" i="1"/>
  <c r="H246" i="1"/>
  <c r="C247" i="1"/>
  <c r="G247" i="1" s="1"/>
  <c r="G234" i="1"/>
  <c r="F35" i="31" l="1"/>
  <c r="G35" i="31"/>
  <c r="F44" i="31"/>
  <c r="G44" i="31"/>
  <c r="F29" i="31"/>
  <c r="G29" i="31"/>
  <c r="G47" i="31" s="1"/>
  <c r="E28" i="31"/>
  <c r="F39" i="31"/>
  <c r="G39" i="31"/>
  <c r="J48" i="29"/>
  <c r="E10" i="32"/>
  <c r="G10" i="32" s="1"/>
  <c r="G11" i="32"/>
  <c r="B10" i="32"/>
  <c r="F11" i="32"/>
  <c r="K11" i="28"/>
  <c r="J11" i="28"/>
  <c r="D248" i="1"/>
  <c r="C248" i="1"/>
  <c r="F28" i="31" l="1"/>
  <c r="G28" i="31"/>
  <c r="F10" i="32"/>
  <c r="G248" i="1"/>
  <c r="C251" i="1"/>
  <c r="G251" i="1" s="1"/>
  <c r="H248" i="1"/>
  <c r="D251" i="1"/>
  <c r="H251" i="1" s="1"/>
  <c r="AA247" i="1"/>
  <c r="AA248" i="1" s="1"/>
  <c r="AA251" i="1" s="1"/>
  <c r="H19" i="34"/>
  <c r="H17" i="34"/>
  <c r="H18" i="34"/>
  <c r="H16" i="34"/>
  <c r="F12" i="34"/>
  <c r="F11" i="34" s="1"/>
  <c r="F10" i="34" l="1"/>
  <c r="H11" i="34"/>
  <c r="H12" i="34"/>
  <c r="F9" i="34" l="1"/>
  <c r="H9" i="34" s="1"/>
  <c r="H10" i="34"/>
  <c r="AA227" i="1"/>
  <c r="AA233" i="1"/>
</calcChain>
</file>

<file path=xl/sharedStrings.xml><?xml version="1.0" encoding="utf-8"?>
<sst xmlns="http://schemas.openxmlformats.org/spreadsheetml/2006/main" count="1045" uniqueCount="447">
  <si>
    <t>KAMATE NA DEPOZITE PO VIĐENJU</t>
  </si>
  <si>
    <t>PRIHODI OD PRUŽENIH USLUGA</t>
  </si>
  <si>
    <t>TEKUĆE DONACIJE OD OSTALIH SUBJ.IZVAN PR.</t>
  </si>
  <si>
    <t>PRIH. NADLEŽNOG PROR. ZA FIN.RASH.POSL.</t>
  </si>
  <si>
    <t>OSTALI PRIHODI</t>
  </si>
  <si>
    <t>P R I H O D I   UKUPNO</t>
  </si>
  <si>
    <t>KONTO</t>
  </si>
  <si>
    <t>NAZIV KONTA</t>
  </si>
  <si>
    <t>POMOĆI PROR.KOR.IZ PROR. KOJI NIJE NADLEŽAN</t>
  </si>
  <si>
    <t>TEKUĆE POMOĆI IZ DRŽ.PROR. PROR.KOR.JLP(R)S</t>
  </si>
  <si>
    <t>PRIHODI OD FINANCIJSKE IMOVINE</t>
  </si>
  <si>
    <t>PRIH. OD PRODAJE PR. I ROBE TE PRUŽENIH USL.</t>
  </si>
  <si>
    <t>DONACIJE OD PRAV. I FIZ. OSOBA IZVAN OPĆEG PROR.</t>
  </si>
  <si>
    <t>PRIH. IZ NADLEŽNOG PROR. ZA FINANC. RED. DJEL.</t>
  </si>
  <si>
    <t>P R I H O D I    P O S L O V A NJ A</t>
  </si>
  <si>
    <t>PRIHODI OD PRODAJE NEFINANCIJSKE IMOVINE</t>
  </si>
  <si>
    <t>BJELOVAR, POLJANA DR. FRANJE TUĐMANA 9</t>
  </si>
  <si>
    <t>PLAĆE ZA ZAPOSLENE</t>
  </si>
  <si>
    <t>PLAĆE ZA PREKOVREMENI RAD</t>
  </si>
  <si>
    <t>PLAĆE ( BRUTO )</t>
  </si>
  <si>
    <t>NAGRADE</t>
  </si>
  <si>
    <t>DAROVI</t>
  </si>
  <si>
    <t>OTPREMNINE</t>
  </si>
  <si>
    <t>NAKNADE ZA BOLEST, INVAL. I SMRTNI SLUČAJ</t>
  </si>
  <si>
    <t>REGRES ZA GODIŠNJI ODMOR</t>
  </si>
  <si>
    <t>OSTALI RASHODI ZA ZAPOSLENE</t>
  </si>
  <si>
    <t>DOPRINOSI ZA OBVEZNO ZDRAVSTVENO OSIGURANJE</t>
  </si>
  <si>
    <t>DOPRINOSI NA PLAĆE</t>
  </si>
  <si>
    <t>RASHODI ZA ZAPOSLENE</t>
  </si>
  <si>
    <t>DNEVNICE ZA SLUŽBENI PUT U ZEMLJI</t>
  </si>
  <si>
    <t>DNEVNICE ZA SLUŽBENI PUT U INOZEMSTVU</t>
  </si>
  <si>
    <t>NAKNADE ZA SMJEŠTAJ NA SLUŽB. PUTU U ZEMLJI</t>
  </si>
  <si>
    <t>NAKNADE ZA PRIJEVOZ NA SLUŽB. PUTU U ZEMLJI</t>
  </si>
  <si>
    <t>NAKNADE ZA PRIJEVOZ NA SLUŽB. PUTU U INOZ.</t>
  </si>
  <si>
    <t>SLUŽBENA PUTOVANJA</t>
  </si>
  <si>
    <t>NAKNADE ZA PRIJEVOZ NA POSAO I S POSLA</t>
  </si>
  <si>
    <t>NAKN. ZA PRIJEVOZ, RAD NA TERENU I ODVOJENI Ž.</t>
  </si>
  <si>
    <t>SEMINARI, SAVJETOVANJA I SIMPOZIJI</t>
  </si>
  <si>
    <t>TEČAJEVI I STRUČNI ISPITI</t>
  </si>
  <si>
    <t>STRUČNO USAVRŠAVANJE ZAPOSLENIKA</t>
  </si>
  <si>
    <t>OSTALE NAKNADE TROŠKOVA ZAPOSLENIMA</t>
  </si>
  <si>
    <t>NAKNADE TROŠKOVA ZAPOSLENIMA</t>
  </si>
  <si>
    <t>UREDSKI MATERIJAL</t>
  </si>
  <si>
    <t>LITERATURA ( publikacije, časopisi, knjige i ostalo )</t>
  </si>
  <si>
    <t>MATERIJAL I SREDSTVA ZA ČIŠĆENJE I ODRŽAV.</t>
  </si>
  <si>
    <t>MATERIJAL ZA HIGIJENSKE POTREBE I NJEGU</t>
  </si>
  <si>
    <t>OSTALI MATERIJAL ZA POTREBE REDOVNOG POSLOV.</t>
  </si>
  <si>
    <t>UREDSKI MATERIJAL I OSTALI MATERIJALNI RASHODI</t>
  </si>
  <si>
    <t>ELEKTRIČNA ENERGIJA</t>
  </si>
  <si>
    <t>PLIN</t>
  </si>
  <si>
    <t>MOTORNI BENZIN I DIZEL GORIVO</t>
  </si>
  <si>
    <t>ENERGIJA</t>
  </si>
  <si>
    <t>MATER. I DIJELOVI ZA TEK.I INV. ODRŽAV. GRAĐ.OBJ.</t>
  </si>
  <si>
    <t>MATERIJAL I DIJELOVI ZA TEK. I INVEST. ODRŽAV.</t>
  </si>
  <si>
    <t>SITNI INVENTAR</t>
  </si>
  <si>
    <t>SITNI INVENTAR I AUTO GUME</t>
  </si>
  <si>
    <t>SLUŽBENA, RADNA I ZAŠTITNA ODJEĆA I OBUĆA</t>
  </si>
  <si>
    <t>RASHODI ZA MATERIJAL I ENERGIJU</t>
  </si>
  <si>
    <t>USLUGE TELEFONA, TELEFAKSA</t>
  </si>
  <si>
    <t>USLUGE INTERNETA</t>
  </si>
  <si>
    <t>POŠTARINA ( pisma, tiskanice i sl. )</t>
  </si>
  <si>
    <t>OSTALE USLUGE ZA KOMUNIKACIJU I PRIJEVOZ</t>
  </si>
  <si>
    <t>USLUGE TEK. I INV. ODRŽAV. GRAĐ. OBJEKATA</t>
  </si>
  <si>
    <t>USLUGE TEK. I INV. ODRŽAV. POSTROJENJA I OPREME</t>
  </si>
  <si>
    <t>OSTALE USLUGE TEK. I INV. ODRŽAVANJA</t>
  </si>
  <si>
    <t>USLUGE TEKUĆEG I INVESTICIJSKOG ODRŽAVANJA</t>
  </si>
  <si>
    <t>TISAK</t>
  </si>
  <si>
    <t>USLUGE PROMIDŽBE I INFORMIRANJA</t>
  </si>
  <si>
    <t>OPSKRBA VODOM</t>
  </si>
  <si>
    <t>IZNOŠENJE I ODVOZ SMEĆA</t>
  </si>
  <si>
    <t>OSTALE KOMUNALNE USLUGE</t>
  </si>
  <si>
    <t>KOMUNALNE USLUGE</t>
  </si>
  <si>
    <t>ZAKUPNINE I NAJAMNINE ZA GRAĐEV. OBJEKTE</t>
  </si>
  <si>
    <t>LICENCE</t>
  </si>
  <si>
    <t>ZAKUPNINE I NAJAMNINE</t>
  </si>
  <si>
    <t>OBVEZNI I PREVENTIVNI ZDRAV. PREGLEDI ZAPOSL.</t>
  </si>
  <si>
    <t>ZDRAVSTVENE I VETERINARSKE USLUGE</t>
  </si>
  <si>
    <t>AUTORSKI UGOVORI</t>
  </si>
  <si>
    <t>UGOVORI O DJELU</t>
  </si>
  <si>
    <t>USLUGE ODVJETNIKA I PRAVNOG SAVJETOVANJA</t>
  </si>
  <si>
    <t>OSTALE INTELEKTUALNE USLUGE</t>
  </si>
  <si>
    <t>INTELEKTUALNE I OSOBNE USLUGE</t>
  </si>
  <si>
    <t>USLUGE AŽURIRANJA RAČUNALNIH BAZA</t>
  </si>
  <si>
    <t>OSTALE RAČUNALNE USLUGE</t>
  </si>
  <si>
    <t>RAČUNALNE USLUGE</t>
  </si>
  <si>
    <t>GRAF. I TISK. USLUGE, USL. KOPIRANJA, UVEZIV. I SL.</t>
  </si>
  <si>
    <t>FILM I IZRADA FOTOGRAFIJA</t>
  </si>
  <si>
    <t>UREĐENJE PROSTORA</t>
  </si>
  <si>
    <t>USLUGE ČIŠĆENJA, PRANJA I SLIČNO</t>
  </si>
  <si>
    <t>USLUGE ČUVANJA IMOVINE I OSOBA</t>
  </si>
  <si>
    <t>OSTALE NESPOMENUTE USLUGE</t>
  </si>
  <si>
    <t>OSTALE USLUGE</t>
  </si>
  <si>
    <t>RASHODI ZA USLUGE</t>
  </si>
  <si>
    <t>NAKNADE TROŠKOVA SLUŽBENOG PUTA</t>
  </si>
  <si>
    <t>NAKNADE OSTALIH TROŠKOVA</t>
  </si>
  <si>
    <t>NAKN. TROŠKOVA OSOBAMA IZVAN RADNOG ODN.</t>
  </si>
  <si>
    <t>REPREZENTACIJA</t>
  </si>
  <si>
    <t>PREMIJE OSIGURANJA ZAPOSLENIH</t>
  </si>
  <si>
    <t xml:space="preserve">PREMIJE OSIGURANJA  </t>
  </si>
  <si>
    <t>TUZEMNE ČLANARINE</t>
  </si>
  <si>
    <t>MEĐUNARODNE ČLANARINE</t>
  </si>
  <si>
    <t>ČLANARINE I NORME</t>
  </si>
  <si>
    <t>UPRAVNE I ADMINISTRATIVNE PRISTOJBE</t>
  </si>
  <si>
    <t>SUDSKE PRISTOJBE</t>
  </si>
  <si>
    <t>JAVNOBILJEŽNIČKE PRISTOJBE</t>
  </si>
  <si>
    <t>NOVČANA NAKN. POSLOD. ZBOG NEZAPOŠLJAV. INVAL.</t>
  </si>
  <si>
    <t>OSTALE PRISTOJBE I NAKNADE</t>
  </si>
  <si>
    <t>PRISTOJBE I NAKNADE</t>
  </si>
  <si>
    <t>RASHODI PROTOKOLA ( vijenci, cvijeće... )</t>
  </si>
  <si>
    <t>OSTALI NESPOMENUTI RASHODI POSLOVANJA</t>
  </si>
  <si>
    <t>USLUGE BANAKA</t>
  </si>
  <si>
    <t>USLUGE PLATNOG PROMETA</t>
  </si>
  <si>
    <t>BANKARSKE USLUGE I USLUGE PLATNOG PROMETA</t>
  </si>
  <si>
    <t>ZATEZNE KAMATE IZ POSLOVNIH ODNOSA</t>
  </si>
  <si>
    <t xml:space="preserve">ZATEZNE KAMATE  </t>
  </si>
  <si>
    <t>OSTALI NESPOMENUTI FINANCIJSKI RASHODI</t>
  </si>
  <si>
    <t>OSTALI FINANCIJSKI RASHODI</t>
  </si>
  <si>
    <t>RASHODI POSLOVANJA</t>
  </si>
  <si>
    <t>OSTALE NAKNADE IZ PRORAČUNA U NOVCU</t>
  </si>
  <si>
    <t>OSTALE NAKNADE GRAĐANIMA I KUĆ. IZ PRORAČUNA</t>
  </si>
  <si>
    <t>RAČUNALA I RAČUNALNA OPREMA</t>
  </si>
  <si>
    <t>UREDSKI NAMJEŠTAJ</t>
  </si>
  <si>
    <t>OSTALA UREDSKA OPREMA</t>
  </si>
  <si>
    <t>UREDSKA OPREMA I NAMJEŠTAJ</t>
  </si>
  <si>
    <t>KOMUNIKACIJSKA OPREMA</t>
  </si>
  <si>
    <t>R A S H O D I    UKUPNO</t>
  </si>
  <si>
    <t>RASHODI ZA NABAVU NEFINANCIJSKE IMOVINE</t>
  </si>
  <si>
    <t>VIŠAK  -  MANJAK PRIHODA NAD RASHODIMA</t>
  </si>
  <si>
    <t>ULAGANJA U RAČUNALNE PROGRAME</t>
  </si>
  <si>
    <t>ZVUČNI I TEKSTUALNI ZAPISI</t>
  </si>
  <si>
    <t>NEMATERIJALNA PROIZVEDENA IMOVINA</t>
  </si>
  <si>
    <t>KNJIGE, UMJETNIČKA DJELA I OSTALE IZL. VRIJ.</t>
  </si>
  <si>
    <t xml:space="preserve">KNJIGE  </t>
  </si>
  <si>
    <t>POSTROJENJA I OPREMA</t>
  </si>
  <si>
    <t>UREĐAJI, STROJEVI I OPREMA ZA OSTALE NAMJENE</t>
  </si>
  <si>
    <t>OPREMA</t>
  </si>
  <si>
    <t>OPREMA ZA ODRŽAVANJE I ZAŠTITU</t>
  </si>
  <si>
    <t>SPORTSKA I GLAZBENA OPREMA</t>
  </si>
  <si>
    <t>str.1</t>
  </si>
  <si>
    <t>DRŽAVNI PRORAČUN</t>
  </si>
  <si>
    <t>RIZNICA</t>
  </si>
  <si>
    <t>OSTALO</t>
  </si>
  <si>
    <t>ŽUPANIJSKI PRORAČUN</t>
  </si>
  <si>
    <t>DECENTRALIZ.</t>
  </si>
  <si>
    <t>VLASTITI PRIHODI</t>
  </si>
  <si>
    <t>ZAKUP</t>
  </si>
  <si>
    <t>IZVRŠENO</t>
  </si>
  <si>
    <t>PLAN</t>
  </si>
  <si>
    <t>INDEKS</t>
  </si>
  <si>
    <t xml:space="preserve">INDEKS </t>
  </si>
  <si>
    <t>IZVR / PLAN</t>
  </si>
  <si>
    <t>TEK.POM. PROR.KOR.IZ PROR. JLP(R)S KOJI NIJE NADL.</t>
  </si>
  <si>
    <t>MATER. I DIJELOVI ZA TEK.I INV. ODRŽAV. OPREME</t>
  </si>
  <si>
    <t>PRIH. NADLEŽNOG PROR. ZA FIN.NEFIN.IMOV.</t>
  </si>
  <si>
    <t>OSTALE TEKUĆE DONACIJE</t>
  </si>
  <si>
    <t>str.2</t>
  </si>
  <si>
    <t>NAKNADE ZA KORIŠT. VLAST.AUTOMOBILA U SL.SVRHE</t>
  </si>
  <si>
    <t>str.3</t>
  </si>
  <si>
    <t>MATERIJAL I SIROVINE</t>
  </si>
  <si>
    <t>str.4</t>
  </si>
  <si>
    <t>ELEKTRONSKI MEDIJ</t>
  </si>
  <si>
    <t>str.5</t>
  </si>
  <si>
    <t xml:space="preserve">USLUGE TELEFONA, POŠTE I PRIJEVOZA </t>
  </si>
  <si>
    <t>str.6</t>
  </si>
  <si>
    <t>OSTALE ZATEZNE KAMATE</t>
  </si>
  <si>
    <t>TEKUĆE DONACIJE</t>
  </si>
  <si>
    <t>str.7</t>
  </si>
  <si>
    <t>OSTALA OPREMA ZA ODRŽAVANJE I ZAŠTITU</t>
  </si>
  <si>
    <t>SPORTSKA OPREMA</t>
  </si>
  <si>
    <t>GLAZBENA OPREMA</t>
  </si>
  <si>
    <t>PLAĆE PO SUDSKIM PRESUDAMA</t>
  </si>
  <si>
    <t>DOPRINOSI ZA OBVEZNO ZDR. OSIGUR. - ZAŠTITA ZDRAVLJA</t>
  </si>
  <si>
    <t>DOPRINOSI ZA OBVEZNO OSIG. U SLUČAJU NEZAPOSLENOSTI</t>
  </si>
  <si>
    <t>DOPRINOSI ZA OBVEZNO OSIG. U SLUČAJU NEZAPOSL.</t>
  </si>
  <si>
    <t>ZATEZNE KAMATE ZA POREZE</t>
  </si>
  <si>
    <t>ZATEZNE KAMATE ZA DOPRINOSE</t>
  </si>
  <si>
    <t>str.8</t>
  </si>
  <si>
    <t>TROŠKOVI SUDSKIH POSTUPAKA</t>
  </si>
  <si>
    <t xml:space="preserve">OSTALE NAKNADE IZ PRORAČUNA </t>
  </si>
  <si>
    <t>TEK.POM. IZ DRŽ.PROR.TEMELJEM PRIJENOSA EU SRED.</t>
  </si>
  <si>
    <t>POMOĆI TEMELJEM PRIJENOSA EU SREDSTAVA</t>
  </si>
  <si>
    <t>TEK.POM. IZ DRŽ.PROR.TEM. PRIJEN. EU SRED.</t>
  </si>
  <si>
    <t>ERASMUS+</t>
  </si>
  <si>
    <t>e-tehničar</t>
  </si>
  <si>
    <t>DOPRINOS ZA MIROVINSKO OSIGURANJE</t>
  </si>
  <si>
    <t xml:space="preserve">KAPITALNE DONACIJE </t>
  </si>
  <si>
    <t>KAPITALNE POMOĆI IZ DRŽ.PROR. PROR.KOR.JLP(R)S</t>
  </si>
  <si>
    <t>IZLETI</t>
  </si>
  <si>
    <t>OPREMA ZA GRIJANJE, VENTILACIJU I HLAĐENJE</t>
  </si>
  <si>
    <t>SAŽETAK  RAČUNA PRIHODA I RASHODA I RAČUNA FINANCIRANJA</t>
  </si>
  <si>
    <t>SAŽETAK RAČUNA PRIHODA I RASHODA</t>
  </si>
  <si>
    <t>BROJČANA OZNAKA I NAZIV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</si>
  <si>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</si>
  <si>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</si>
  <si>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</si>
  <si>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</si>
  <si>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</si>
  <si>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</si>
  <si>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</si>
  <si>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</si>
  <si>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</si>
  <si>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</si>
  <si>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</si>
  <si>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</si>
  <si>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</si>
  <si>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</si>
  <si>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</si>
  <si>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</si>
  <si>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</si>
  <si>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</si>
  <si>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</si>
  <si>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</si>
  <si>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UKUPNO PRIHODI</t>
  </si>
  <si>
    <t>Prihodi poslovanja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</si>
  <si>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</si>
  <si>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</si>
  <si>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</si>
  <si>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</si>
  <si>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</si>
  <si>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</si>
  <si>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</si>
  <si>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UKUPNO RASHODI</t>
  </si>
  <si>
    <t>Rashodi poslovanja</t>
  </si>
  <si>
    <t>Rashodi za zaposlene</t>
  </si>
  <si>
    <t>Plaće (Bruto)</t>
  </si>
  <si>
    <t>Plaće za redovan rad</t>
  </si>
  <si>
    <t>Materijalni rashodi</t>
  </si>
  <si>
    <t>Naknade troškova zaposlenima</t>
  </si>
  <si>
    <t>Službena putovanja</t>
  </si>
  <si>
    <t>Rashodi za nabavu nefinancijske imovine</t>
  </si>
  <si>
    <t xml:space="preserve">Pomoći proračunskim korisnicima iz proračuna koji im nije nadležan 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</si>
  <si>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</si>
  <si>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</si>
  <si>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</si>
  <si>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</si>
  <si>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</si>
  <si>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</si>
  <si>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</si>
  <si>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Prihodi od pruženih usluga</t>
  </si>
  <si>
    <t>Donacije od pravnih i fizičkih osoba izvan općeg proračuna i povrat donacija po protestiranim jamstvima</t>
  </si>
  <si>
    <t>Tekuće donacije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</si>
  <si>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</si>
  <si>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</si>
  <si>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</si>
  <si>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</si>
  <si>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</si>
  <si>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Kazne, upravne mjere i ostali prihodi</t>
  </si>
  <si>
    <t>Ostali prihodi</t>
  </si>
  <si>
    <t>Plaće za prekovremeni rad</t>
  </si>
  <si>
    <t>Ostali rashodi za zaposlene</t>
  </si>
  <si>
    <t>Doprinosi na plaće</t>
  </si>
  <si>
    <t>Doprinosi za mirovinsko osiguranje</t>
  </si>
  <si>
    <t>Doprinosi za obvezno zdravstveno osiguranje</t>
  </si>
  <si>
    <t>Doprinosi za obvezno osiguranje u slučaju nezaposlenosti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</si>
  <si>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</si>
  <si>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</si>
  <si>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</si>
  <si>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</si>
  <si>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</si>
  <si>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</si>
  <si>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</si>
  <si>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</si>
  <si>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</si>
  <si>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</si>
  <si>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</si>
  <si>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</si>
  <si>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</si>
  <si>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</si>
  <si>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</si>
  <si>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</si>
  <si>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</si>
  <si>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</si>
  <si>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</si>
  <si>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</si>
  <si>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</si>
  <si>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</si>
  <si>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</si>
  <si>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</si>
  <si>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</si>
  <si>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</si>
  <si>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</si>
  <si>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</si>
  <si>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</si>
  <si>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</si>
  <si>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</si>
  <si>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Ostali nespomenuti financijski rashodi</t>
  </si>
  <si>
    <t>Naknade građanima i kućanstvima na temelju osiguranja i druge naknade</t>
  </si>
  <si>
    <t>Naknade građanima i kućanstvima u naravi - neposredno ili putem ustanova izvan javnog sektora</t>
  </si>
  <si>
    <t>Naknade građanima i kućanstvima u novcu</t>
  </si>
  <si>
    <t>Naknade građanima i kućanstvima u naravi</t>
  </si>
  <si>
    <t>Ostali rashodi</t>
  </si>
  <si>
    <t>Tekuće donacije u naravi</t>
  </si>
  <si>
    <t>Rashodi za nabavu proizvedene dugotrajne imovine</t>
  </si>
  <si>
    <t>Postrojenja i oprema</t>
  </si>
  <si>
    <t>Uredska oprema i namještaj</t>
  </si>
  <si>
    <t>Uređaji, strojevi i oprema za ostale namjene</t>
  </si>
  <si>
    <t>Oprema za održavanje i zaštitu</t>
  </si>
  <si>
    <t>Komunikacijska oprema</t>
  </si>
  <si>
    <t>Knjige, umjetnička djela i ostale izložbene vrijednosti</t>
  </si>
  <si>
    <t>Knjige</t>
  </si>
  <si>
    <t>Nematerijalna proizvedena imovina</t>
  </si>
  <si>
    <t>Umjetnička, literarna i znanstvena djela</t>
  </si>
  <si>
    <t>IZVJEŠTAJ O PRIHODIMA I RASHODIMA PREMA IZVORIMA FINANCIRANJA</t>
  </si>
  <si>
    <t xml:space="preserve">UKUPNO PRIHODI </t>
  </si>
  <si>
    <t>1 Opći prihodi i primici</t>
  </si>
  <si>
    <t>2 Doprinosi</t>
  </si>
  <si>
    <t>3 Vlastiti prihodi</t>
  </si>
  <si>
    <t>12 Sredstva učešća za pomoći         (122)</t>
  </si>
  <si>
    <t>15 Administrativne(upravne) pristojbe  (15)</t>
  </si>
  <si>
    <t>4 Prihodi za posebne namjene</t>
  </si>
  <si>
    <t>5 Pomoći</t>
  </si>
  <si>
    <t>6 Donacije</t>
  </si>
  <si>
    <t xml:space="preserve">7 Prihodi od prodaje ili zamjene nefinancijske imovine            </t>
  </si>
  <si>
    <t>8 Namjenski primici</t>
  </si>
  <si>
    <t>IZVJEŠTAJ O RASHODIMA PREMA FUNKCIJSKOJ KLASIFIKACIJI</t>
  </si>
  <si>
    <t>09 Obrazovanje</t>
  </si>
  <si>
    <t>0922 Više srednjoškolsko obrazovanje</t>
  </si>
  <si>
    <t>0960 Dodatne usluge u obrazovanju</t>
  </si>
  <si>
    <t>I. OPĆI DIO</t>
  </si>
  <si>
    <t xml:space="preserve"> RAČUN FINANCIRANJA</t>
  </si>
  <si>
    <t xml:space="preserve">IZVJEŠTAJ RAČUNA FINANCIRANJA PREMA EKONOMSKOJ KLASIFIKACIJI 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</si>
  <si>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</si>
  <si>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</si>
  <si>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</si>
  <si>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</si>
  <si>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Primljeni krediti i zajmovi od kreditnih i ostalih financijskih institucija u javnom sektoru</t>
  </si>
  <si>
    <t>Primljeni krediti od kreditnih institucija u javnom sektoru</t>
  </si>
  <si>
    <t>Otplata glavnice primljenih kredita i zajmova od kreditnih i ostalih financijskih institucija u javnom sektoru</t>
  </si>
  <si>
    <t>Otplata glavnice primljenih kredita od kreditnih institucija u javnom sektoru</t>
  </si>
  <si>
    <t>II. POSEBNI DIO</t>
  </si>
  <si>
    <t>IZVJEŠTAJ PO PROGRAMSKOJ KLASIFIKACIJI</t>
  </si>
  <si>
    <t>5=4/3*100</t>
  </si>
  <si>
    <t>Srednjoškolsko obrazovanje - decentralizacija</t>
  </si>
  <si>
    <t>Program P16</t>
  </si>
  <si>
    <t>Aktivnost A000204</t>
  </si>
  <si>
    <t>Redovna djelatnost SŠ</t>
  </si>
  <si>
    <t>Izvor 122</t>
  </si>
  <si>
    <t>Decentralizirane funkcije SŠ</t>
  </si>
  <si>
    <t>Ekon. klas. 321</t>
  </si>
  <si>
    <t>Ekon. klas. 322</t>
  </si>
  <si>
    <t>Ekon. klas. 323</t>
  </si>
  <si>
    <t>Ekon. klas. 324</t>
  </si>
  <si>
    <t>Ekon. klas. 329</t>
  </si>
  <si>
    <t>Ekon. klas. 343</t>
  </si>
  <si>
    <t>Ekon. klas. 422</t>
  </si>
  <si>
    <t>Ekon. klas. 424</t>
  </si>
  <si>
    <t>Knjige, umjetnička djela i ostale vrijednosti</t>
  </si>
  <si>
    <t>Program P17</t>
  </si>
  <si>
    <t>Srednjoškolsko obrazovanje - iznad standarda</t>
  </si>
  <si>
    <t>Aktivnost A000075</t>
  </si>
  <si>
    <t>Županijska natjecanja SŠ</t>
  </si>
  <si>
    <t>Administrativne (upravne) pristojbe</t>
  </si>
  <si>
    <t>Aktivnost A000076</t>
  </si>
  <si>
    <t>Kulturne i javne djelatnosti škola SŠ</t>
  </si>
  <si>
    <t>Izvor 11</t>
  </si>
  <si>
    <t>Opći prihodi i primici</t>
  </si>
  <si>
    <t>Aktivnost A000300</t>
  </si>
  <si>
    <t>Sufinanciranje e-tehničara u SŠ</t>
  </si>
  <si>
    <t>Prihodi od nefinancijske imovine</t>
  </si>
  <si>
    <t>Aktivnost A000301</t>
  </si>
  <si>
    <t>Osiguranje školskih zgrada</t>
  </si>
  <si>
    <t>Ekon. klas. 311</t>
  </si>
  <si>
    <t>Ekon. klas. 312</t>
  </si>
  <si>
    <t>Ekon. klas. 313</t>
  </si>
  <si>
    <t>Plaće (bruto)</t>
  </si>
  <si>
    <t>Pomoći - korisnici</t>
  </si>
  <si>
    <t>Program P1</t>
  </si>
  <si>
    <t>Redovne djelatnosti</t>
  </si>
  <si>
    <t>Aktivnost A000283</t>
  </si>
  <si>
    <t>Ostali i vlastiti prihodi proračunskog korisnika</t>
  </si>
  <si>
    <t>Ekon. klas. 372</t>
  </si>
  <si>
    <t>Ekon. klas. 381</t>
  </si>
  <si>
    <t>Ostale naknade građanima i kućanstvima</t>
  </si>
  <si>
    <t>Donacije</t>
  </si>
  <si>
    <t>Izvor 611</t>
  </si>
  <si>
    <t>Prihodi od prodaje ili zamjene nefinancijske imovine</t>
  </si>
  <si>
    <t>Aktivnost T000168</t>
  </si>
  <si>
    <t>Erasmus+ projekt</t>
  </si>
  <si>
    <t>PREMIJE OSIGURANJA OSTALE IMOVINE</t>
  </si>
  <si>
    <t>Vlastiti izvori</t>
  </si>
  <si>
    <t>Rezultat poslovanja</t>
  </si>
  <si>
    <t>Višak / Manjak prihoda</t>
  </si>
  <si>
    <t>Višak prihoda</t>
  </si>
  <si>
    <t>DONACIJE</t>
  </si>
  <si>
    <t>ZAKUPNINE I NAJAMNINE ZA OPREMU</t>
  </si>
  <si>
    <t>OSTALI RASHODI ZA SLUŽBENA PUTOVANJA</t>
  </si>
  <si>
    <t>NAKNADE ZA SMJEŠTAJ NA SLUŽB. PUTU U INOZ.</t>
  </si>
  <si>
    <r>
      <t xml:space="preserve">51 Pomoći  EU          </t>
    </r>
    <r>
      <rPr>
        <i/>
        <sz val="8"/>
        <color rgb="FFFF0000"/>
        <rFont val="Arial"/>
        <family val="2"/>
        <charset val="238"/>
      </rPr>
      <t>ERASMUS</t>
    </r>
    <r>
      <rPr>
        <i/>
        <sz val="10"/>
        <rFont val="Arial"/>
        <family val="2"/>
        <charset val="238"/>
      </rPr>
      <t xml:space="preserve">        (566)</t>
    </r>
  </si>
  <si>
    <t>61 Donacije                                   (611)</t>
  </si>
  <si>
    <t xml:space="preserve">71 Prihodi od prodaje ili zamjene nefinancijske imovine                     (711)                   </t>
  </si>
  <si>
    <t>Izvor 711</t>
  </si>
  <si>
    <t>11 Opći prih. i prim.                          (11)</t>
  </si>
  <si>
    <t>11 Opći prih. i prim.                        (11)</t>
  </si>
  <si>
    <t>KAMATA</t>
  </si>
  <si>
    <t>KNJIŽNA GRAĐA</t>
  </si>
  <si>
    <t>NAMIRNICE</t>
  </si>
  <si>
    <t>Aktivnost K000181</t>
  </si>
  <si>
    <t>Sufinanciranje nabave knjižničke građe</t>
  </si>
  <si>
    <t>KOMERCIJALNA I TRGOVAČKA ŠKOLA BJELOVAR</t>
  </si>
  <si>
    <t>PRIHODI OD PRODAJE POSTROJENJA I OPREME</t>
  </si>
  <si>
    <t xml:space="preserve">POMOĆNI I SANITETSKI MATERIJAL </t>
  </si>
  <si>
    <t xml:space="preserve">POMOĆNI I SANITETSKI MATERIJAL  </t>
  </si>
  <si>
    <t>TELEFONI I OST. KOM. UREĐAJI</t>
  </si>
  <si>
    <t xml:space="preserve">51 Pomoći  EU </t>
  </si>
  <si>
    <t xml:space="preserve">52 Ostale pomoći </t>
  </si>
  <si>
    <t xml:space="preserve">51 Pomoći  EU  </t>
  </si>
  <si>
    <t>25 03 01 103</t>
  </si>
  <si>
    <t>IZVORNI PLAN ILI REBALANS 2026.*</t>
  </si>
  <si>
    <t>TEKUĆI PLAN 2026.*</t>
  </si>
  <si>
    <t>2026.</t>
  </si>
  <si>
    <t>2026/2025.</t>
  </si>
  <si>
    <t>OSTALI PRIHODI ZA POSEBNE NAMJENE</t>
  </si>
  <si>
    <t>PRIHODI PO POSEBNIM PROPISIMA</t>
  </si>
  <si>
    <t>LABORATORIJSKE USLUGE</t>
  </si>
  <si>
    <t>Školska knjiga - rashod iz 2025.</t>
  </si>
  <si>
    <r>
      <rPr>
        <b/>
        <sz val="10"/>
        <color theme="1"/>
        <rFont val="Arial Black"/>
        <family val="2"/>
        <charset val="238"/>
      </rPr>
      <t>IZVJEŠTAJ O IZVRŠENJU FINANCIJSKOG PLANA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Arial Black"/>
        <family val="2"/>
        <charset val="238"/>
      </rPr>
      <t xml:space="preserve"> I - VI 2026.</t>
    </r>
  </si>
  <si>
    <t>I - VI 2025.</t>
  </si>
  <si>
    <t>I - VI 2026.</t>
  </si>
  <si>
    <t>SUFINANCIRANJE CIJENE USLUGE, PARTICIPACIJE I SLIČNO</t>
  </si>
  <si>
    <t>SVJEDODŽBE</t>
  </si>
  <si>
    <t xml:space="preserve">OSTVARENJE/IZVRŠENJE 
01.-06.2026. </t>
  </si>
  <si>
    <t xml:space="preserve">OSTVARENJE/IZVRŠENJE 
01.-06.2025. </t>
  </si>
  <si>
    <t>321120/321121</t>
  </si>
  <si>
    <t>PROMIDŽBENI MATERIJALI</t>
  </si>
  <si>
    <t>329990/329991</t>
  </si>
  <si>
    <t>SUFINANCIRANJE</t>
  </si>
  <si>
    <t>U Bjelovaru,  14.07.2026.</t>
  </si>
  <si>
    <t>Donos manjka (-)/viška (+) prihoda prethodnih godina</t>
  </si>
  <si>
    <t>Manjak (-)/višak (+) prihoda za prijenos</t>
  </si>
  <si>
    <t>922110/922210</t>
  </si>
  <si>
    <t>VIŠAK (+) / MANJAK (-) PRIHODA prethodnih godina</t>
  </si>
  <si>
    <t>OSTALI NESPOMENUTI PRIHODI PO POSEBNIM PROPISIMA</t>
  </si>
  <si>
    <t>Prihodi od upravnih i administrativnih pristojbi, pristojbi po posebnim propisima i naknada</t>
  </si>
  <si>
    <t>Prihodi po posebnim propisima</t>
  </si>
  <si>
    <t xml:space="preserve">Ostali nespomenuti prihodi </t>
  </si>
  <si>
    <r>
      <t xml:space="preserve">51 Pomoći  EU          </t>
    </r>
    <r>
      <rPr>
        <i/>
        <sz val="9"/>
        <color rgb="FFFF0000"/>
        <rFont val="Arial"/>
        <family val="2"/>
        <charset val="238"/>
      </rPr>
      <t>ERASMUS</t>
    </r>
    <r>
      <rPr>
        <i/>
        <sz val="9"/>
        <rFont val="Arial"/>
        <family val="2"/>
        <charset val="238"/>
      </rPr>
      <t xml:space="preserve">        (5.510)</t>
    </r>
  </si>
  <si>
    <t>52 Ostale pomoći                           (5.50)</t>
  </si>
  <si>
    <t>14 Prihodi od nefinancijske imovine    (122)</t>
  </si>
  <si>
    <t>31 Vlastiti prihodi                              (3.311)</t>
  </si>
  <si>
    <t xml:space="preserve"> 4 Ostali prihodi za posebne namjene      (4.431)</t>
  </si>
  <si>
    <t>Izvor 3.311</t>
  </si>
  <si>
    <t>Izvor 5.50</t>
  </si>
  <si>
    <t>Izvor 5.510</t>
  </si>
  <si>
    <t>Izvor 4.431</t>
  </si>
  <si>
    <t>Ostali prihodi za posebne namjene</t>
  </si>
  <si>
    <t>Aktivnost A000327</t>
  </si>
  <si>
    <t>Financiranje redovne djelatnosti SŠ (IZNAD STANDARDA)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</si>
</sst>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_-* #,##0\ _k_n_-;\-* #,##0\ _k_n_-;_-* &quot;-&quot;??\ _k_n_-;_-@_-"/>
  </numFmts>
  <fonts count="8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sz val="7.5"/>
      <color theme="1"/>
      <name val="Arial Narrow"/>
      <family val="2"/>
      <charset val="238"/>
    </font>
    <font>
      <b/>
      <sz val="7.5"/>
      <color theme="1"/>
      <name val="Arial Narrow"/>
      <family val="2"/>
      <charset val="238"/>
    </font>
    <font>
      <b/>
      <sz val="9"/>
      <color theme="8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Arial Narrow"/>
      <family val="2"/>
      <charset val="238"/>
    </font>
    <font>
      <sz val="7.5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7.5"/>
      <name val="Arial Narrow"/>
      <family val="2"/>
      <charset val="238"/>
    </font>
    <font>
      <b/>
      <sz val="8"/>
      <name val="Arial Narrow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4" tint="-0.249977111117893"/>
      <name val="Arial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7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7"/>
      <name val="Arial Narrow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7.5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.5"/>
      <color theme="1"/>
      <name val="Arial"/>
      <family val="2"/>
      <charset val="238"/>
    </font>
    <font>
      <sz val="9"/>
      <color rgb="FFFF000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7"/>
      <color theme="1"/>
      <name val="Calibri"/>
      <family val="2"/>
      <charset val="238"/>
      <scheme val="minor"/>
    </font>
    <font>
      <b/>
      <sz val="8"/>
      <color theme="1"/>
      <name val="Aptos Narrow"/>
      <family val="2"/>
    </font>
    <font>
      <b/>
      <sz val="8"/>
      <name val="Aptos Narrow"/>
      <family val="2"/>
    </font>
    <font>
      <i/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34" fillId="0" borderId="0"/>
    <xf numFmtId="0" fontId="34" fillId="0" borderId="0"/>
    <xf numFmtId="0" fontId="41" fillId="0" borderId="0"/>
    <xf numFmtId="0" fontId="34" fillId="0" borderId="0"/>
    <xf numFmtId="0" fontId="34" fillId="0" borderId="0"/>
    <xf numFmtId="0" fontId="34" fillId="0" borderId="0"/>
    <xf numFmtId="0" fontId="34" fillId="0" borderId="0"/>
  </cellStyleXfs>
  <cellXfs count="39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2" xfId="0" applyBorder="1" applyAlignment="1">
      <alignment horizontal="center"/>
    </xf>
    <xf numFmtId="0" fontId="2" fillId="0" borderId="2" xfId="0" applyFont="1" applyBorder="1"/>
    <xf numFmtId="0" fontId="5" fillId="0" borderId="3" xfId="0" applyFont="1" applyBorder="1" applyAlignment="1">
      <alignment horizontal="center"/>
    </xf>
    <xf numFmtId="164" fontId="2" fillId="0" borderId="0" xfId="1" applyFont="1"/>
    <xf numFmtId="164" fontId="2" fillId="0" borderId="2" xfId="1" applyFont="1" applyBorder="1"/>
    <xf numFmtId="0" fontId="2" fillId="0" borderId="4" xfId="0" applyFont="1" applyBorder="1"/>
    <xf numFmtId="0" fontId="5" fillId="0" borderId="5" xfId="0" applyFont="1" applyBorder="1" applyAlignment="1">
      <alignment horizontal="center"/>
    </xf>
    <xf numFmtId="164" fontId="2" fillId="0" borderId="0" xfId="1" applyFont="1" applyBorder="1"/>
    <xf numFmtId="164" fontId="2" fillId="0" borderId="1" xfId="1" applyFon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0" fontId="6" fillId="0" borderId="1" xfId="0" applyFont="1" applyBorder="1"/>
    <xf numFmtId="164" fontId="3" fillId="0" borderId="0" xfId="1" applyFont="1" applyBorder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164" fontId="5" fillId="0" borderId="0" xfId="1" applyFont="1" applyAlignment="1">
      <alignment horizontal="center"/>
    </xf>
    <xf numFmtId="164" fontId="2" fillId="0" borderId="9" xfId="1" applyFont="1" applyBorder="1"/>
    <xf numFmtId="164" fontId="2" fillId="0" borderId="1" xfId="1" applyFont="1" applyBorder="1" applyAlignment="1">
      <alignment horizontal="center"/>
    </xf>
    <xf numFmtId="164" fontId="7" fillId="0" borderId="0" xfId="1" applyFont="1" applyAlignment="1">
      <alignment horizontal="center"/>
    </xf>
    <xf numFmtId="164" fontId="7" fillId="0" borderId="0" xfId="1" applyFont="1"/>
    <xf numFmtId="164" fontId="7" fillId="0" borderId="1" xfId="1" applyFont="1" applyBorder="1" applyAlignment="1">
      <alignment horizontal="center"/>
    </xf>
    <xf numFmtId="164" fontId="7" fillId="0" borderId="9" xfId="1" applyFont="1" applyBorder="1"/>
    <xf numFmtId="164" fontId="7" fillId="0" borderId="1" xfId="1" applyFont="1" applyBorder="1"/>
    <xf numFmtId="164" fontId="8" fillId="0" borderId="1" xfId="1" applyFont="1" applyBorder="1"/>
    <xf numFmtId="164" fontId="7" fillId="0" borderId="0" xfId="1" applyFont="1" applyBorder="1"/>
    <xf numFmtId="164" fontId="7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1" xfId="1" applyFont="1" applyBorder="1" applyAlignment="1">
      <alignment horizontal="center" wrapText="1"/>
    </xf>
    <xf numFmtId="164" fontId="9" fillId="0" borderId="1" xfId="1" applyFont="1" applyBorder="1" applyAlignment="1">
      <alignment horizontal="center"/>
    </xf>
    <xf numFmtId="164" fontId="10" fillId="0" borderId="1" xfId="1" applyFont="1" applyBorder="1" applyAlignment="1">
      <alignment horizontal="center"/>
    </xf>
    <xf numFmtId="164" fontId="10" fillId="0" borderId="1" xfId="1" applyFont="1" applyBorder="1" applyAlignment="1"/>
    <xf numFmtId="164" fontId="7" fillId="0" borderId="1" xfId="1" applyFont="1" applyBorder="1" applyAlignment="1"/>
    <xf numFmtId="165" fontId="2" fillId="0" borderId="0" xfId="1" applyNumberFormat="1" applyFont="1"/>
    <xf numFmtId="165" fontId="5" fillId="0" borderId="1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165" fontId="3" fillId="0" borderId="1" xfId="1" applyNumberFormat="1" applyFont="1" applyBorder="1"/>
    <xf numFmtId="164" fontId="8" fillId="0" borderId="2" xfId="1" applyFont="1" applyBorder="1"/>
    <xf numFmtId="0" fontId="0" fillId="0" borderId="1" xfId="0" applyBorder="1"/>
    <xf numFmtId="164" fontId="0" fillId="0" borderId="1" xfId="0" applyNumberFormat="1" applyBorder="1"/>
    <xf numFmtId="0" fontId="7" fillId="0" borderId="3" xfId="0" applyFont="1" applyBorder="1" applyAlignment="1">
      <alignment horizontal="center"/>
    </xf>
    <xf numFmtId="0" fontId="7" fillId="0" borderId="0" xfId="0" applyFont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7" fillId="0" borderId="2" xfId="0" applyFont="1" applyBorder="1"/>
    <xf numFmtId="0" fontId="8" fillId="0" borderId="2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5" fillId="0" borderId="0" xfId="1" applyFont="1"/>
    <xf numFmtId="0" fontId="12" fillId="0" borderId="0" xfId="0" applyFont="1" applyAlignment="1">
      <alignment horizontal="left"/>
    </xf>
    <xf numFmtId="164" fontId="12" fillId="0" borderId="0" xfId="1" applyFont="1"/>
    <xf numFmtId="164" fontId="12" fillId="0" borderId="1" xfId="1" applyFont="1" applyBorder="1" applyAlignment="1">
      <alignment horizontal="center"/>
    </xf>
    <xf numFmtId="164" fontId="12" fillId="0" borderId="9" xfId="1" applyFont="1" applyBorder="1"/>
    <xf numFmtId="164" fontId="12" fillId="0" borderId="1" xfId="1" applyFont="1" applyBorder="1"/>
    <xf numFmtId="164" fontId="13" fillId="0" borderId="1" xfId="1" applyFont="1" applyBorder="1"/>
    <xf numFmtId="164" fontId="5" fillId="0" borderId="1" xfId="0" applyNumberFormat="1" applyFont="1" applyBorder="1"/>
    <xf numFmtId="0" fontId="14" fillId="0" borderId="1" xfId="0" applyFont="1" applyBorder="1"/>
    <xf numFmtId="164" fontId="2" fillId="0" borderId="1" xfId="0" applyNumberFormat="1" applyFont="1" applyBorder="1"/>
    <xf numFmtId="164" fontId="15" fillId="0" borderId="1" xfId="0" applyNumberFormat="1" applyFont="1" applyBorder="1"/>
    <xf numFmtId="0" fontId="16" fillId="0" borderId="1" xfId="0" applyFont="1" applyBorder="1" applyAlignment="1">
      <alignment horizontal="center"/>
    </xf>
    <xf numFmtId="164" fontId="17" fillId="0" borderId="1" xfId="1" applyFont="1" applyBorder="1"/>
    <xf numFmtId="164" fontId="17" fillId="0" borderId="0" xfId="1" applyFont="1" applyBorder="1"/>
    <xf numFmtId="165" fontId="17" fillId="0" borderId="1" xfId="1" applyNumberFormat="1" applyFont="1" applyBorder="1"/>
    <xf numFmtId="0" fontId="18" fillId="0" borderId="1" xfId="0" applyFont="1" applyBorder="1" applyAlignment="1">
      <alignment horizontal="center"/>
    </xf>
    <xf numFmtId="164" fontId="19" fillId="0" borderId="1" xfId="1" applyFont="1" applyBorder="1"/>
    <xf numFmtId="164" fontId="18" fillId="0" borderId="1" xfId="1" applyFont="1" applyBorder="1"/>
    <xf numFmtId="0" fontId="16" fillId="0" borderId="0" xfId="0" applyFont="1"/>
    <xf numFmtId="164" fontId="20" fillId="0" borderId="1" xfId="1" applyFont="1" applyBorder="1"/>
    <xf numFmtId="164" fontId="21" fillId="0" borderId="1" xfId="1" applyFont="1" applyBorder="1"/>
    <xf numFmtId="164" fontId="22" fillId="0" borderId="1" xfId="1" applyFont="1" applyBorder="1"/>
    <xf numFmtId="0" fontId="23" fillId="0" borderId="1" xfId="0" applyFont="1" applyBorder="1" applyAlignment="1">
      <alignment horizontal="center"/>
    </xf>
    <xf numFmtId="0" fontId="20" fillId="0" borderId="1" xfId="0" applyFont="1" applyBorder="1"/>
    <xf numFmtId="164" fontId="20" fillId="0" borderId="0" xfId="1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23" fillId="0" borderId="0" xfId="0" applyFont="1"/>
    <xf numFmtId="164" fontId="24" fillId="0" borderId="1" xfId="1" applyFont="1" applyBorder="1"/>
    <xf numFmtId="165" fontId="20" fillId="0" borderId="1" xfId="1" applyNumberFormat="1" applyFont="1" applyBorder="1"/>
    <xf numFmtId="164" fontId="3" fillId="0" borderId="9" xfId="1" applyFont="1" applyBorder="1"/>
    <xf numFmtId="164" fontId="13" fillId="0" borderId="9" xfId="1" applyFont="1" applyBorder="1"/>
    <xf numFmtId="164" fontId="8" fillId="0" borderId="9" xfId="1" applyFont="1" applyBorder="1"/>
    <xf numFmtId="0" fontId="5" fillId="0" borderId="1" xfId="0" applyFont="1" applyBorder="1"/>
    <xf numFmtId="0" fontId="5" fillId="0" borderId="9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164" fontId="26" fillId="0" borderId="1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13" fillId="0" borderId="9" xfId="1" applyFont="1" applyBorder="1" applyAlignment="1">
      <alignment horizontal="center"/>
    </xf>
    <xf numFmtId="164" fontId="8" fillId="0" borderId="9" xfId="1" applyFont="1" applyBorder="1" applyAlignment="1">
      <alignment horizontal="center"/>
    </xf>
    <xf numFmtId="164" fontId="8" fillId="0" borderId="1" xfId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0" xfId="1" applyFont="1" applyBorder="1"/>
    <xf numFmtId="0" fontId="3" fillId="0" borderId="5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165" fontId="2" fillId="0" borderId="2" xfId="1" applyNumberFormat="1" applyFont="1" applyBorder="1"/>
    <xf numFmtId="164" fontId="12" fillId="0" borderId="2" xfId="1" applyFont="1" applyBorder="1"/>
    <xf numFmtId="164" fontId="7" fillId="0" borderId="2" xfId="1" applyFont="1" applyBorder="1"/>
    <xf numFmtId="164" fontId="2" fillId="0" borderId="7" xfId="1" applyFont="1" applyBorder="1"/>
    <xf numFmtId="0" fontId="25" fillId="0" borderId="5" xfId="0" applyFont="1" applyBorder="1" applyAlignment="1">
      <alignment horizontal="left"/>
    </xf>
    <xf numFmtId="164" fontId="9" fillId="0" borderId="0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6" fillId="0" borderId="0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4" fontId="28" fillId="0" borderId="1" xfId="1" applyFont="1" applyBorder="1" applyAlignment="1">
      <alignment horizontal="center"/>
    </xf>
    <xf numFmtId="164" fontId="27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9" fillId="0" borderId="1" xfId="0" applyFont="1" applyBorder="1"/>
    <xf numFmtId="0" fontId="1" fillId="0" borderId="9" xfId="0" applyFont="1" applyBorder="1" applyAlignment="1">
      <alignment horizontal="center"/>
    </xf>
    <xf numFmtId="0" fontId="3" fillId="0" borderId="9" xfId="0" applyFont="1" applyBorder="1"/>
    <xf numFmtId="165" fontId="3" fillId="0" borderId="9" xfId="1" applyNumberFormat="1" applyFont="1" applyBorder="1"/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0" fillId="0" borderId="9" xfId="0" applyBorder="1" applyAlignment="1">
      <alignment horizontal="center"/>
    </xf>
    <xf numFmtId="0" fontId="2" fillId="0" borderId="9" xfId="0" applyFont="1" applyBorder="1"/>
    <xf numFmtId="165" fontId="2" fillId="0" borderId="9" xfId="1" applyNumberFormat="1" applyFont="1" applyBorder="1"/>
    <xf numFmtId="0" fontId="7" fillId="0" borderId="9" xfId="0" applyFont="1" applyBorder="1"/>
    <xf numFmtId="164" fontId="17" fillId="0" borderId="2" xfId="1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164" fontId="29" fillId="0" borderId="1" xfId="1" applyFont="1" applyBorder="1"/>
    <xf numFmtId="164" fontId="30" fillId="0" borderId="1" xfId="1" applyFont="1" applyBorder="1"/>
    <xf numFmtId="164" fontId="30" fillId="0" borderId="2" xfId="1" applyFont="1" applyBorder="1"/>
    <xf numFmtId="164" fontId="2" fillId="0" borderId="10" xfId="1" applyFont="1" applyBorder="1"/>
    <xf numFmtId="164" fontId="0" fillId="0" borderId="1" xfId="1" applyFont="1" applyBorder="1"/>
    <xf numFmtId="0" fontId="12" fillId="0" borderId="1" xfId="0" applyFont="1" applyBorder="1"/>
    <xf numFmtId="164" fontId="31" fillId="0" borderId="1" xfId="1" applyFont="1" applyBorder="1"/>
    <xf numFmtId="164" fontId="29" fillId="0" borderId="0" xfId="1" applyFont="1"/>
    <xf numFmtId="164" fontId="29" fillId="0" borderId="1" xfId="1" applyFont="1" applyBorder="1" applyAlignment="1">
      <alignment horizontal="center"/>
    </xf>
    <xf numFmtId="164" fontId="29" fillId="0" borderId="9" xfId="1" applyFont="1" applyBorder="1"/>
    <xf numFmtId="164" fontId="33" fillId="0" borderId="1" xfId="1" applyFont="1" applyBorder="1"/>
    <xf numFmtId="164" fontId="30" fillId="0" borderId="9" xfId="1" applyFont="1" applyBorder="1"/>
    <xf numFmtId="164" fontId="29" fillId="0" borderId="1" xfId="1" applyFont="1" applyBorder="1" applyAlignment="1"/>
    <xf numFmtId="164" fontId="29" fillId="0" borderId="2" xfId="1" applyFont="1" applyBorder="1"/>
    <xf numFmtId="0" fontId="3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right" vertical="center"/>
    </xf>
    <xf numFmtId="0" fontId="39" fillId="0" borderId="1" xfId="0" quotePrefix="1" applyFont="1" applyBorder="1" applyAlignment="1">
      <alignment horizontal="center" vertical="center" wrapText="1"/>
    </xf>
    <xf numFmtId="0" fontId="40" fillId="0" borderId="1" xfId="0" quotePrefix="1" applyFont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left" vertical="center"/>
    </xf>
    <xf numFmtId="0" fontId="41" fillId="3" borderId="7" xfId="0" applyFont="1" applyFill="1" applyBorder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34" fillId="0" borderId="0" xfId="0" applyFont="1"/>
    <xf numFmtId="0" fontId="39" fillId="2" borderId="1" xfId="0" applyFont="1" applyFill="1" applyBorder="1" applyAlignment="1">
      <alignment horizontal="center" vertical="center" wrapText="1"/>
    </xf>
    <xf numFmtId="0" fontId="40" fillId="0" borderId="1" xfId="0" quotePrefix="1" applyFont="1" applyBorder="1" applyAlignment="1">
      <alignment horizontal="center" vertical="center"/>
    </xf>
    <xf numFmtId="0" fontId="44" fillId="0" borderId="10" xfId="0" applyFont="1" applyBorder="1" applyAlignment="1">
      <alignment horizontal="right" vertical="center"/>
    </xf>
    <xf numFmtId="2" fontId="41" fillId="0" borderId="1" xfId="1" applyNumberFormat="1" applyFont="1" applyBorder="1" applyAlignment="1">
      <alignment horizontal="center" vertical="center" wrapText="1"/>
    </xf>
    <xf numFmtId="2" fontId="34" fillId="0" borderId="1" xfId="1" applyNumberFormat="1" applyFont="1" applyBorder="1" applyAlignment="1">
      <alignment horizontal="center"/>
    </xf>
    <xf numFmtId="1" fontId="34" fillId="0" borderId="1" xfId="1" applyNumberFormat="1" applyFont="1" applyBorder="1" applyAlignment="1">
      <alignment horizontal="center"/>
    </xf>
    <xf numFmtId="1" fontId="39" fillId="3" borderId="1" xfId="1" applyNumberFormat="1" applyFont="1" applyFill="1" applyBorder="1" applyAlignment="1">
      <alignment horizontal="center" vertical="center" wrapText="1"/>
    </xf>
    <xf numFmtId="2" fontId="39" fillId="3" borderId="1" xfId="1" quotePrefix="1" applyNumberFormat="1" applyFont="1" applyFill="1" applyBorder="1" applyAlignment="1">
      <alignment horizontal="center" wrapText="1"/>
    </xf>
    <xf numFmtId="0" fontId="34" fillId="0" borderId="0" xfId="0" applyFont="1" applyAlignment="1">
      <alignment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41" fillId="2" borderId="1" xfId="0" applyFont="1" applyFill="1" applyBorder="1" applyAlignment="1">
      <alignment horizontal="left" vertical="center" wrapText="1"/>
    </xf>
    <xf numFmtId="0" fontId="41" fillId="2" borderId="1" xfId="0" quotePrefix="1" applyFont="1" applyFill="1" applyBorder="1" applyAlignment="1">
      <alignment horizontal="left" vertical="center"/>
    </xf>
    <xf numFmtId="0" fontId="46" fillId="2" borderId="1" xfId="0" quotePrefix="1" applyFont="1" applyFill="1" applyBorder="1" applyAlignment="1">
      <alignment horizontal="left" vertical="center"/>
    </xf>
    <xf numFmtId="0" fontId="36" fillId="2" borderId="1" xfId="0" quotePrefix="1" applyFont="1" applyFill="1" applyBorder="1" applyAlignment="1">
      <alignment horizontal="left" vertical="center"/>
    </xf>
    <xf numFmtId="0" fontId="41" fillId="2" borderId="1" xfId="0" quotePrefix="1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vertical="center" wrapText="1"/>
    </xf>
    <xf numFmtId="0" fontId="48" fillId="0" borderId="0" xfId="0" applyFont="1" applyAlignment="1">
      <alignment vertical="center" wrapText="1"/>
    </xf>
    <xf numFmtId="0" fontId="41" fillId="0" borderId="1" xfId="3" applyFont="1" applyBorder="1" applyAlignment="1">
      <alignment horizontal="left" vertical="center" wrapText="1"/>
    </xf>
    <xf numFmtId="164" fontId="34" fillId="0" borderId="0" xfId="1" applyFont="1" applyAlignment="1">
      <alignment vertical="center" wrapText="1"/>
    </xf>
    <xf numFmtId="164" fontId="34" fillId="2" borderId="1" xfId="1" applyFont="1" applyFill="1" applyBorder="1" applyAlignment="1">
      <alignment horizontal="right"/>
    </xf>
    <xf numFmtId="164" fontId="42" fillId="0" borderId="0" xfId="1" applyFont="1" applyAlignment="1">
      <alignment horizontal="center" vertical="center" wrapText="1"/>
    </xf>
    <xf numFmtId="164" fontId="34" fillId="3" borderId="1" xfId="1" applyFont="1" applyFill="1" applyBorder="1" applyAlignment="1">
      <alignment horizontal="center" vertical="center" wrapText="1"/>
    </xf>
    <xf numFmtId="164" fontId="4" fillId="0" borderId="0" xfId="1" applyFont="1"/>
    <xf numFmtId="164" fontId="50" fillId="0" borderId="1" xfId="1" applyFont="1" applyBorder="1"/>
    <xf numFmtId="0" fontId="34" fillId="0" borderId="1" xfId="3" applyBorder="1" applyAlignment="1">
      <alignment horizontal="left" vertical="center" wrapText="1"/>
    </xf>
    <xf numFmtId="164" fontId="39" fillId="2" borderId="1" xfId="1" applyFont="1" applyFill="1" applyBorder="1" applyAlignment="1">
      <alignment horizontal="right"/>
    </xf>
    <xf numFmtId="0" fontId="41" fillId="2" borderId="0" xfId="0" quotePrefix="1" applyFont="1" applyFill="1" applyAlignment="1">
      <alignment horizontal="left" vertical="center"/>
    </xf>
    <xf numFmtId="0" fontId="41" fillId="2" borderId="0" xfId="0" quotePrefix="1" applyFont="1" applyFill="1" applyAlignment="1">
      <alignment horizontal="left" vertical="center" wrapText="1"/>
    </xf>
    <xf numFmtId="164" fontId="34" fillId="2" borderId="0" xfId="1" applyFont="1" applyFill="1" applyBorder="1" applyAlignment="1">
      <alignment horizontal="right"/>
    </xf>
    <xf numFmtId="0" fontId="51" fillId="0" borderId="1" xfId="0" applyFont="1" applyBorder="1" applyAlignment="1">
      <alignment horizontal="center" vertical="center" wrapText="1"/>
    </xf>
    <xf numFmtId="0" fontId="52" fillId="0" borderId="1" xfId="1" applyNumberFormat="1" applyFont="1" applyFill="1" applyBorder="1" applyAlignment="1">
      <alignment horizontal="center" vertical="center" wrapText="1"/>
    </xf>
    <xf numFmtId="0" fontId="49" fillId="0" borderId="1" xfId="1" applyNumberFormat="1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41" fillId="0" borderId="1" xfId="2" applyFont="1" applyBorder="1" applyAlignment="1">
      <alignment horizontal="left" vertical="center" wrapText="1"/>
    </xf>
    <xf numFmtId="0" fontId="41" fillId="4" borderId="1" xfId="2" applyFont="1" applyFill="1" applyBorder="1" applyAlignment="1">
      <alignment horizontal="left" vertical="center" wrapText="1"/>
    </xf>
    <xf numFmtId="0" fontId="41" fillId="0" borderId="1" xfId="4" applyBorder="1" applyAlignment="1">
      <alignment vertical="center" wrapText="1"/>
    </xf>
    <xf numFmtId="0" fontId="34" fillId="0" borderId="1" xfId="5" applyBorder="1" applyAlignment="1">
      <alignment horizontal="left" wrapText="1"/>
    </xf>
    <xf numFmtId="2" fontId="41" fillId="3" borderId="1" xfId="1" applyNumberFormat="1" applyFont="1" applyFill="1" applyBorder="1" applyAlignment="1">
      <alignment horizontal="center" wrapText="1"/>
    </xf>
    <xf numFmtId="1" fontId="39" fillId="3" borderId="1" xfId="1" applyNumberFormat="1" applyFont="1" applyFill="1" applyBorder="1" applyAlignment="1">
      <alignment horizontal="center"/>
    </xf>
    <xf numFmtId="0" fontId="34" fillId="0" borderId="1" xfId="6" applyBorder="1" applyAlignment="1">
      <alignment horizontal="left" wrapText="1"/>
    </xf>
    <xf numFmtId="0" fontId="39" fillId="3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6" fillId="2" borderId="1" xfId="0" quotePrefix="1" applyFont="1" applyFill="1" applyBorder="1" applyAlignment="1">
      <alignment horizontal="left" vertical="center" wrapText="1" indent="1"/>
    </xf>
    <xf numFmtId="0" fontId="46" fillId="2" borderId="1" xfId="0" applyFont="1" applyFill="1" applyBorder="1" applyAlignment="1">
      <alignment horizontal="left" vertical="center" indent="1"/>
    </xf>
    <xf numFmtId="0" fontId="46" fillId="2" borderId="1" xfId="0" applyFont="1" applyFill="1" applyBorder="1" applyAlignment="1">
      <alignment horizontal="left" vertical="center" wrapText="1" indent="1"/>
    </xf>
    <xf numFmtId="0" fontId="35" fillId="0" borderId="0" xfId="0" applyFont="1" applyAlignment="1">
      <alignment horizontal="center" vertical="center" wrapText="1"/>
    </xf>
    <xf numFmtId="164" fontId="34" fillId="2" borderId="1" xfId="1" applyFont="1" applyFill="1" applyBorder="1" applyAlignment="1" applyProtection="1">
      <alignment horizontal="right" wrapText="1"/>
    </xf>
    <xf numFmtId="165" fontId="0" fillId="0" borderId="1" xfId="1" applyNumberFormat="1" applyFont="1" applyBorder="1"/>
    <xf numFmtId="164" fontId="36" fillId="2" borderId="1" xfId="1" applyFont="1" applyFill="1" applyBorder="1" applyAlignment="1" applyProtection="1">
      <alignment vertical="center" wrapText="1"/>
    </xf>
    <xf numFmtId="165" fontId="50" fillId="0" borderId="1" xfId="1" applyNumberFormat="1" applyFont="1" applyBorder="1"/>
    <xf numFmtId="165" fontId="54" fillId="0" borderId="1" xfId="1" applyNumberFormat="1" applyFont="1" applyBorder="1"/>
    <xf numFmtId="0" fontId="46" fillId="2" borderId="1" xfId="0" quotePrefix="1" applyFont="1" applyFill="1" applyBorder="1" applyAlignment="1">
      <alignment horizontal="left" vertical="center" wrapText="1"/>
    </xf>
    <xf numFmtId="0" fontId="41" fillId="2" borderId="1" xfId="0" applyFont="1" applyFill="1" applyBorder="1" applyAlignment="1">
      <alignment horizontal="left" vertical="center"/>
    </xf>
    <xf numFmtId="0" fontId="43" fillId="0" borderId="0" xfId="0" applyFont="1" applyAlignment="1">
      <alignment vertical="center" wrapText="1"/>
    </xf>
    <xf numFmtId="0" fontId="48" fillId="2" borderId="0" xfId="0" applyFont="1" applyFill="1" applyAlignment="1">
      <alignment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40" fillId="3" borderId="8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vertical="center" wrapText="1"/>
    </xf>
    <xf numFmtId="2" fontId="34" fillId="2" borderId="1" xfId="1" applyNumberFormat="1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34" fillId="2" borderId="1" xfId="1" applyNumberFormat="1" applyFont="1" applyFill="1" applyBorder="1" applyAlignment="1" applyProtection="1">
      <alignment horizontal="center" wrapText="1"/>
    </xf>
    <xf numFmtId="0" fontId="41" fillId="0" borderId="1" xfId="7" applyFont="1" applyBorder="1" applyAlignment="1">
      <alignment horizontal="left" vertical="center" wrapText="1"/>
    </xf>
    <xf numFmtId="0" fontId="41" fillId="0" borderId="1" xfId="8" applyFont="1" applyBorder="1" applyAlignment="1">
      <alignment horizontal="left" vertical="center" wrapText="1"/>
    </xf>
    <xf numFmtId="2" fontId="39" fillId="2" borderId="1" xfId="1" applyNumberFormat="1" applyFont="1" applyFill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57" fillId="0" borderId="1" xfId="0" applyFont="1" applyBorder="1" applyAlignment="1">
      <alignment horizontal="left" vertical="center" wrapText="1"/>
    </xf>
    <xf numFmtId="164" fontId="58" fillId="0" borderId="1" xfId="1" applyFont="1" applyBorder="1" applyAlignment="1">
      <alignment vertical="center"/>
    </xf>
    <xf numFmtId="164" fontId="59" fillId="0" borderId="1" xfId="1" applyFont="1" applyBorder="1" applyAlignment="1">
      <alignment horizontal="right"/>
    </xf>
    <xf numFmtId="165" fontId="59" fillId="0" borderId="1" xfId="1" applyNumberFormat="1" applyFont="1" applyBorder="1" applyAlignment="1">
      <alignment horizontal="right"/>
    </xf>
    <xf numFmtId="164" fontId="60" fillId="3" borderId="1" xfId="1" applyFont="1" applyFill="1" applyBorder="1" applyAlignment="1">
      <alignment vertical="center"/>
    </xf>
    <xf numFmtId="165" fontId="61" fillId="3" borderId="1" xfId="1" applyNumberFormat="1" applyFont="1" applyFill="1" applyBorder="1" applyAlignment="1">
      <alignment horizontal="right"/>
    </xf>
    <xf numFmtId="164" fontId="58" fillId="0" borderId="1" xfId="1" applyFont="1" applyBorder="1" applyAlignment="1">
      <alignment vertical="center" wrapText="1"/>
    </xf>
    <xf numFmtId="164" fontId="60" fillId="3" borderId="1" xfId="1" applyFont="1" applyFill="1" applyBorder="1" applyAlignment="1">
      <alignment vertical="center" wrapText="1"/>
    </xf>
    <xf numFmtId="164" fontId="61" fillId="2" borderId="1" xfId="1" applyFont="1" applyFill="1" applyBorder="1" applyAlignment="1">
      <alignment horizontal="right"/>
    </xf>
    <xf numFmtId="164" fontId="61" fillId="2" borderId="1" xfId="1" applyFont="1" applyFill="1" applyBorder="1"/>
    <xf numFmtId="164" fontId="59" fillId="2" borderId="1" xfId="1" applyFont="1" applyFill="1" applyBorder="1" applyAlignment="1">
      <alignment horizontal="right"/>
    </xf>
    <xf numFmtId="164" fontId="62" fillId="0" borderId="1" xfId="1" applyFont="1" applyBorder="1"/>
    <xf numFmtId="164" fontId="60" fillId="2" borderId="1" xfId="1" applyFont="1" applyFill="1" applyBorder="1" applyAlignment="1">
      <alignment vertical="center" wrapText="1"/>
    </xf>
    <xf numFmtId="165" fontId="63" fillId="0" borderId="1" xfId="1" applyNumberFormat="1" applyFont="1" applyBorder="1"/>
    <xf numFmtId="165" fontId="62" fillId="0" borderId="1" xfId="1" applyNumberFormat="1" applyFont="1" applyBorder="1"/>
    <xf numFmtId="165" fontId="34" fillId="2" borderId="1" xfId="1" applyNumberFormat="1" applyFont="1" applyFill="1" applyBorder="1" applyAlignment="1">
      <alignment horizontal="center"/>
    </xf>
    <xf numFmtId="0" fontId="40" fillId="3" borderId="2" xfId="0" applyFont="1" applyFill="1" applyBorder="1" applyAlignment="1">
      <alignment horizontal="center" vertical="center" wrapText="1"/>
    </xf>
    <xf numFmtId="0" fontId="64" fillId="2" borderId="1" xfId="0" applyFont="1" applyFill="1" applyBorder="1" applyAlignment="1">
      <alignment horizontal="left" vertical="center" wrapText="1"/>
    </xf>
    <xf numFmtId="164" fontId="64" fillId="2" borderId="1" xfId="1" applyFont="1" applyFill="1" applyBorder="1" applyAlignment="1">
      <alignment horizontal="right"/>
    </xf>
    <xf numFmtId="165" fontId="64" fillId="2" borderId="1" xfId="1" applyNumberFormat="1" applyFont="1" applyFill="1" applyBorder="1" applyAlignment="1">
      <alignment horizontal="center"/>
    </xf>
    <xf numFmtId="0" fontId="65" fillId="2" borderId="1" xfId="0" applyFont="1" applyFill="1" applyBorder="1" applyAlignment="1">
      <alignment horizontal="left" vertical="center" wrapText="1"/>
    </xf>
    <xf numFmtId="164" fontId="65" fillId="2" borderId="1" xfId="1" applyFont="1" applyFill="1" applyBorder="1" applyAlignment="1">
      <alignment horizontal="right"/>
    </xf>
    <xf numFmtId="165" fontId="65" fillId="2" borderId="1" xfId="1" applyNumberFormat="1" applyFont="1" applyFill="1" applyBorder="1" applyAlignment="1">
      <alignment horizontal="center"/>
    </xf>
    <xf numFmtId="0" fontId="66" fillId="2" borderId="1" xfId="0" applyFont="1" applyFill="1" applyBorder="1" applyAlignment="1">
      <alignment horizontal="left" vertical="center" wrapText="1"/>
    </xf>
    <xf numFmtId="164" fontId="66" fillId="2" borderId="1" xfId="1" applyFont="1" applyFill="1" applyBorder="1" applyAlignment="1">
      <alignment horizontal="right"/>
    </xf>
    <xf numFmtId="165" fontId="66" fillId="2" borderId="1" xfId="1" applyNumberFormat="1" applyFont="1" applyFill="1" applyBorder="1" applyAlignment="1">
      <alignment horizontal="center"/>
    </xf>
    <xf numFmtId="0" fontId="67" fillId="2" borderId="1" xfId="0" applyFont="1" applyFill="1" applyBorder="1" applyAlignment="1">
      <alignment horizontal="left" vertical="center" wrapText="1"/>
    </xf>
    <xf numFmtId="164" fontId="67" fillId="2" borderId="1" xfId="1" applyFont="1" applyFill="1" applyBorder="1" applyAlignment="1">
      <alignment horizontal="right"/>
    </xf>
    <xf numFmtId="165" fontId="67" fillId="2" borderId="1" xfId="1" applyNumberFormat="1" applyFont="1" applyFill="1" applyBorder="1" applyAlignment="1">
      <alignment horizontal="center"/>
    </xf>
    <xf numFmtId="0" fontId="67" fillId="0" borderId="1" xfId="0" applyFont="1" applyBorder="1" applyAlignment="1">
      <alignment horizontal="left" vertical="center" wrapText="1"/>
    </xf>
    <xf numFmtId="165" fontId="59" fillId="0" borderId="1" xfId="1" applyNumberFormat="1" applyFont="1" applyBorder="1" applyAlignment="1">
      <alignment wrapText="1"/>
    </xf>
    <xf numFmtId="164" fontId="68" fillId="2" borderId="1" xfId="1" applyFont="1" applyFill="1" applyBorder="1" applyAlignment="1">
      <alignment horizontal="right"/>
    </xf>
    <xf numFmtId="164" fontId="3" fillId="0" borderId="10" xfId="1" applyFont="1" applyBorder="1"/>
    <xf numFmtId="0" fontId="36" fillId="2" borderId="1" xfId="0" quotePrefix="1" applyFont="1" applyFill="1" applyBorder="1" applyAlignment="1">
      <alignment horizontal="left" vertical="center" wrapText="1"/>
    </xf>
    <xf numFmtId="164" fontId="9" fillId="0" borderId="1" xfId="1" applyFont="1" applyBorder="1"/>
    <xf numFmtId="164" fontId="25" fillId="0" borderId="1" xfId="1" applyFont="1" applyBorder="1"/>
    <xf numFmtId="1" fontId="63" fillId="0" borderId="1" xfId="0" applyNumberFormat="1" applyFont="1" applyBorder="1" applyAlignment="1">
      <alignment horizontal="center"/>
    </xf>
    <xf numFmtId="164" fontId="70" fillId="2" borderId="1" xfId="1" applyFont="1" applyFill="1" applyBorder="1" applyAlignment="1">
      <alignment horizontal="right"/>
    </xf>
    <xf numFmtId="1" fontId="69" fillId="0" borderId="1" xfId="0" applyNumberFormat="1" applyFont="1" applyBorder="1" applyAlignment="1">
      <alignment horizontal="center"/>
    </xf>
    <xf numFmtId="164" fontId="69" fillId="0" borderId="1" xfId="1" applyFont="1" applyBorder="1"/>
    <xf numFmtId="164" fontId="71" fillId="2" borderId="1" xfId="1" applyFont="1" applyFill="1" applyBorder="1" applyAlignment="1">
      <alignment horizontal="right"/>
    </xf>
    <xf numFmtId="164" fontId="70" fillId="2" borderId="1" xfId="1" applyFont="1" applyFill="1" applyBorder="1" applyAlignment="1">
      <alignment horizontal="right" wrapText="1"/>
    </xf>
    <xf numFmtId="164" fontId="72" fillId="0" borderId="1" xfId="1" applyFont="1" applyBorder="1"/>
    <xf numFmtId="0" fontId="2" fillId="0" borderId="0" xfId="0" applyFont="1" applyAlignment="1">
      <alignment horizontal="center"/>
    </xf>
    <xf numFmtId="0" fontId="69" fillId="0" borderId="0" xfId="0" applyFont="1"/>
    <xf numFmtId="164" fontId="69" fillId="0" borderId="0" xfId="1" applyFont="1"/>
    <xf numFmtId="164" fontId="73" fillId="0" borderId="1" xfId="1" applyFont="1" applyBorder="1"/>
    <xf numFmtId="164" fontId="34" fillId="2" borderId="1" xfId="1" applyFont="1" applyFill="1" applyBorder="1" applyAlignment="1" applyProtection="1">
      <alignment horizontal="center" wrapText="1"/>
    </xf>
    <xf numFmtId="164" fontId="74" fillId="0" borderId="1" xfId="1" applyFont="1" applyBorder="1" applyAlignment="1">
      <alignment horizontal="center"/>
    </xf>
    <xf numFmtId="164" fontId="12" fillId="0" borderId="0" xfId="1" applyFont="1" applyBorder="1"/>
    <xf numFmtId="164" fontId="15" fillId="0" borderId="1" xfId="1" applyFont="1" applyBorder="1"/>
    <xf numFmtId="0" fontId="15" fillId="0" borderId="1" xfId="0" applyFont="1" applyBorder="1" applyAlignment="1">
      <alignment horizontal="center"/>
    </xf>
    <xf numFmtId="164" fontId="77" fillId="0" borderId="1" xfId="1" applyFont="1" applyBorder="1"/>
    <xf numFmtId="164" fontId="5" fillId="0" borderId="0" xfId="1" applyFont="1" applyBorder="1"/>
    <xf numFmtId="164" fontId="2" fillId="0" borderId="0" xfId="0" applyNumberFormat="1" applyFont="1"/>
    <xf numFmtId="0" fontId="39" fillId="0" borderId="1" xfId="0" quotePrefix="1" applyFont="1" applyBorder="1" applyAlignment="1">
      <alignment horizontal="center" vertical="center" wrapText="1"/>
    </xf>
    <xf numFmtId="0" fontId="39" fillId="0" borderId="1" xfId="0" quotePrefix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164" fontId="2" fillId="0" borderId="0" xfId="1" applyFont="1" applyFill="1"/>
    <xf numFmtId="164" fontId="2" fillId="0" borderId="1" xfId="1" applyFont="1" applyFill="1" applyBorder="1" applyAlignment="1">
      <alignment horizontal="center" wrapText="1"/>
    </xf>
    <xf numFmtId="164" fontId="9" fillId="0" borderId="1" xfId="1" applyFont="1" applyFill="1" applyBorder="1" applyAlignment="1">
      <alignment horizontal="center"/>
    </xf>
    <xf numFmtId="164" fontId="2" fillId="0" borderId="1" xfId="1" applyFont="1" applyFill="1" applyBorder="1"/>
    <xf numFmtId="164" fontId="17" fillId="0" borderId="1" xfId="1" applyFont="1" applyFill="1" applyBorder="1"/>
    <xf numFmtId="164" fontId="3" fillId="0" borderId="1" xfId="1" applyFont="1" applyFill="1" applyBorder="1"/>
    <xf numFmtId="164" fontId="20" fillId="0" borderId="1" xfId="1" applyFont="1" applyFill="1" applyBorder="1"/>
    <xf numFmtId="164" fontId="3" fillId="0" borderId="9" xfId="1" applyFont="1" applyFill="1" applyBorder="1"/>
    <xf numFmtId="164" fontId="2" fillId="0" borderId="2" xfId="1" applyFont="1" applyFill="1" applyBorder="1"/>
    <xf numFmtId="164" fontId="27" fillId="0" borderId="1" xfId="1" applyFont="1" applyFill="1" applyBorder="1" applyAlignment="1">
      <alignment horizontal="center"/>
    </xf>
    <xf numFmtId="164" fontId="2" fillId="0" borderId="9" xfId="1" applyFont="1" applyFill="1" applyBorder="1"/>
    <xf numFmtId="164" fontId="3" fillId="0" borderId="2" xfId="1" applyFont="1" applyFill="1" applyBorder="1"/>
    <xf numFmtId="164" fontId="26" fillId="0" borderId="1" xfId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3" fillId="0" borderId="1" xfId="1" applyFont="1" applyBorder="1" applyAlignment="1"/>
    <xf numFmtId="164" fontId="7" fillId="0" borderId="1" xfId="1" applyFont="1" applyBorder="1" applyAlignment="1">
      <alignment horizontal="center" vertical="center"/>
    </xf>
    <xf numFmtId="164" fontId="29" fillId="0" borderId="1" xfId="1" applyFont="1" applyBorder="1" applyAlignment="1">
      <alignment horizontal="center" vertical="center"/>
    </xf>
    <xf numFmtId="164" fontId="78" fillId="0" borderId="1" xfId="1" applyFont="1" applyBorder="1"/>
    <xf numFmtId="0" fontId="5" fillId="0" borderId="0" xfId="0" applyFont="1" applyBorder="1"/>
    <xf numFmtId="164" fontId="2" fillId="0" borderId="0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49" fontId="7" fillId="0" borderId="0" xfId="1" applyNumberFormat="1" applyFont="1" applyBorder="1"/>
    <xf numFmtId="164" fontId="69" fillId="0" borderId="0" xfId="1" applyFont="1" applyBorder="1"/>
    <xf numFmtId="0" fontId="2" fillId="0" borderId="0" xfId="0" applyFont="1" applyBorder="1"/>
    <xf numFmtId="164" fontId="75" fillId="0" borderId="0" xfId="1" applyFont="1" applyBorder="1"/>
    <xf numFmtId="164" fontId="18" fillId="0" borderId="0" xfId="1" applyFont="1" applyBorder="1"/>
    <xf numFmtId="49" fontId="69" fillId="0" borderId="0" xfId="1" applyNumberFormat="1" applyFont="1" applyBorder="1"/>
    <xf numFmtId="164" fontId="76" fillId="0" borderId="0" xfId="1" applyFont="1" applyBorder="1"/>
    <xf numFmtId="164" fontId="29" fillId="0" borderId="0" xfId="1" applyFont="1" applyBorder="1"/>
    <xf numFmtId="164" fontId="73" fillId="0" borderId="0" xfId="1" applyFont="1" applyBorder="1"/>
    <xf numFmtId="0" fontId="7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79" fillId="0" borderId="1" xfId="0" applyFont="1" applyBorder="1" applyAlignment="1">
      <alignment horizontal="center" wrapText="1"/>
    </xf>
    <xf numFmtId="0" fontId="7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80" fillId="2" borderId="1" xfId="0" applyFont="1" applyFill="1" applyBorder="1" applyAlignment="1">
      <alignment horizontal="left" vertical="center" wrapText="1" indent="1"/>
    </xf>
    <xf numFmtId="3" fontId="46" fillId="2" borderId="1" xfId="0" applyNumberFormat="1" applyFont="1" applyFill="1" applyBorder="1" applyAlignment="1">
      <alignment horizontal="left" vertical="center" wrapText="1"/>
    </xf>
    <xf numFmtId="164" fontId="39" fillId="2" borderId="1" xfId="1" applyFont="1" applyFill="1" applyBorder="1" applyAlignment="1" applyProtection="1">
      <alignment horizontal="right" wrapText="1"/>
    </xf>
    <xf numFmtId="164" fontId="54" fillId="0" borderId="1" xfId="1" applyFont="1" applyBorder="1"/>
    <xf numFmtId="0" fontId="39" fillId="3" borderId="6" xfId="0" quotePrefix="1" applyFont="1" applyFill="1" applyBorder="1" applyAlignment="1">
      <alignment horizontal="left" wrapText="1"/>
    </xf>
    <xf numFmtId="0" fontId="39" fillId="3" borderId="7" xfId="0" quotePrefix="1" applyFont="1" applyFill="1" applyBorder="1" applyAlignment="1">
      <alignment horizontal="left" wrapText="1"/>
    </xf>
    <xf numFmtId="0" fontId="39" fillId="3" borderId="8" xfId="0" quotePrefix="1" applyFont="1" applyFill="1" applyBorder="1" applyAlignment="1">
      <alignment horizontal="left" wrapText="1"/>
    </xf>
    <xf numFmtId="0" fontId="39" fillId="3" borderId="1" xfId="0" quotePrefix="1" applyFont="1" applyFill="1" applyBorder="1" applyAlignment="1">
      <alignment horizontal="left" vertical="center" wrapText="1"/>
    </xf>
    <xf numFmtId="0" fontId="43" fillId="0" borderId="0" xfId="0" applyFont="1" applyAlignment="1">
      <alignment horizontal="center" vertical="center" wrapText="1"/>
    </xf>
    <xf numFmtId="0" fontId="40" fillId="0" borderId="6" xfId="0" quotePrefix="1" applyFont="1" applyBorder="1" applyAlignment="1">
      <alignment horizontal="center" vertical="center" wrapText="1"/>
    </xf>
    <xf numFmtId="0" fontId="40" fillId="0" borderId="7" xfId="0" quotePrefix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 wrapText="1"/>
    </xf>
    <xf numFmtId="0" fontId="41" fillId="0" borderId="7" xfId="0" applyFont="1" applyBorder="1" applyAlignment="1">
      <alignment vertical="center" wrapText="1"/>
    </xf>
    <xf numFmtId="0" fontId="36" fillId="3" borderId="6" xfId="0" applyFont="1" applyFill="1" applyBorder="1" applyAlignment="1">
      <alignment horizontal="left" vertical="center" wrapText="1"/>
    </xf>
    <xf numFmtId="0" fontId="41" fillId="3" borderId="7" xfId="0" applyFont="1" applyFill="1" applyBorder="1" applyAlignment="1">
      <alignment vertical="center" wrapText="1"/>
    </xf>
    <xf numFmtId="0" fontId="41" fillId="3" borderId="7" xfId="0" applyFont="1" applyFill="1" applyBorder="1" applyAlignment="1">
      <alignment vertical="center"/>
    </xf>
    <xf numFmtId="0" fontId="36" fillId="0" borderId="6" xfId="0" quotePrefix="1" applyFont="1" applyBorder="1" applyAlignment="1">
      <alignment horizontal="left" vertical="center" wrapText="1"/>
    </xf>
    <xf numFmtId="0" fontId="36" fillId="0" borderId="6" xfId="0" quotePrefix="1" applyFont="1" applyBorder="1" applyAlignment="1">
      <alignment horizontal="left" vertical="center"/>
    </xf>
    <xf numFmtId="0" fontId="41" fillId="0" borderId="7" xfId="0" applyFont="1" applyBorder="1" applyAlignment="1">
      <alignment vertical="center"/>
    </xf>
    <xf numFmtId="0" fontId="36" fillId="3" borderId="6" xfId="0" quotePrefix="1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9" fillId="0" borderId="1" xfId="0" quotePrefix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40" fillId="0" borderId="1" xfId="0" quotePrefix="1" applyFont="1" applyBorder="1" applyAlignment="1">
      <alignment horizontal="center" wrapText="1"/>
    </xf>
    <xf numFmtId="0" fontId="40" fillId="0" borderId="6" xfId="0" quotePrefix="1" applyFont="1" applyBorder="1" applyAlignment="1">
      <alignment horizont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1" fontId="45" fillId="0" borderId="11" xfId="0" applyNumberFormat="1" applyFont="1" applyBorder="1" applyAlignment="1">
      <alignment horizontal="center"/>
    </xf>
    <xf numFmtId="1" fontId="45" fillId="0" borderId="0" xfId="0" applyNumberFormat="1" applyFont="1" applyAlignment="1">
      <alignment horizontal="center"/>
    </xf>
    <xf numFmtId="0" fontId="34" fillId="3" borderId="6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39" fillId="3" borderId="6" xfId="0" applyFont="1" applyFill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40" fillId="3" borderId="4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12" xfId="0" applyFont="1" applyFill="1" applyBorder="1" applyAlignment="1">
      <alignment horizontal="center" vertical="center" wrapText="1"/>
    </xf>
    <xf numFmtId="0" fontId="6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0" fillId="0" borderId="6" xfId="1" applyFont="1" applyBorder="1" applyAlignment="1">
      <alignment horizontal="center" wrapText="1"/>
    </xf>
    <xf numFmtId="164" fontId="10" fillId="0" borderId="8" xfId="1" applyFont="1" applyBorder="1" applyAlignment="1">
      <alignment horizontal="center" wrapText="1"/>
    </xf>
    <xf numFmtId="164" fontId="10" fillId="0" borderId="7" xfId="1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4" fontId="7" fillId="0" borderId="6" xfId="1" applyFont="1" applyBorder="1" applyAlignment="1">
      <alignment horizontal="center" wrapText="1"/>
    </xf>
    <xf numFmtId="164" fontId="7" fillId="0" borderId="7" xfId="1" applyFont="1" applyBorder="1" applyAlignment="1">
      <alignment horizontal="center" wrapText="1"/>
    </xf>
    <xf numFmtId="164" fontId="7" fillId="0" borderId="8" xfId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4" fillId="2" borderId="6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67" fillId="2" borderId="6" xfId="0" applyFont="1" applyFill="1" applyBorder="1" applyAlignment="1">
      <alignment horizontal="center" vertical="center" wrapText="1"/>
    </xf>
    <xf numFmtId="0" fontId="67" fillId="2" borderId="7" xfId="0" applyFont="1" applyFill="1" applyBorder="1" applyAlignment="1">
      <alignment horizontal="center" vertical="center" wrapText="1"/>
    </xf>
    <xf numFmtId="0" fontId="67" fillId="2" borderId="8" xfId="0" applyFont="1" applyFill="1" applyBorder="1" applyAlignment="1">
      <alignment horizontal="center" vertical="center" wrapText="1"/>
    </xf>
  </cellXfs>
  <cellStyles count="9">
    <cellStyle name="Normalno" xfId="0" builtinId="0"/>
    <cellStyle name="Normalno 2" xfId="4" xr:uid="{0F1C9C8E-CE1D-4263-BD6D-E6703F05BC70}"/>
    <cellStyle name="Obično_List1" xfId="6" xr:uid="{6B58D0A0-6346-4EA6-BFA6-95E603C29A3E}"/>
    <cellStyle name="Obično_List4" xfId="2" xr:uid="{BE59D005-54CD-4B19-BE2B-9B1F9F84789E}"/>
    <cellStyle name="Obično_List5" xfId="5" xr:uid="{4D63AE4B-8122-463C-A877-C58313C743B5}"/>
    <cellStyle name="Obično_List6" xfId="8" xr:uid="{6E21A0E9-D4DC-4B88-81C3-BD2B7F72D24E}"/>
    <cellStyle name="Obično_List7" xfId="3" xr:uid="{4FEE859F-4068-491B-BC35-89EC101787AD}"/>
    <cellStyle name="Obično_List9" xfId="7" xr:uid="{CCC0187A-E7CD-43CD-9539-2ACB796D62E7}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96CC-96A8-4BDD-BD77-BCE5CB5E04A8}">
  <dimension ref="A1:K23"/>
  <sheetViews>
    <sheetView workbookViewId="0">
      <selection activeCell="F6" sqref="F6"/>
    </sheetView>
  </sheetViews>
  <sheetFormatPr defaultRowHeight="15" x14ac:dyDescent="0.25"/>
  <cols>
    <col min="5" max="5" width="11.28515625" customWidth="1"/>
    <col min="6" max="6" width="13.85546875" customWidth="1"/>
    <col min="7" max="7" width="15.42578125" customWidth="1"/>
    <col min="8" max="8" width="14.28515625" customWidth="1"/>
    <col min="9" max="9" width="15" customWidth="1"/>
    <col min="10" max="11" width="10.5703125" bestFit="1" customWidth="1"/>
  </cols>
  <sheetData>
    <row r="1" spans="1:11" ht="15.75" x14ac:dyDescent="0.25">
      <c r="A1" s="347" t="s">
        <v>189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1" ht="15.75" x14ac:dyDescent="0.25">
      <c r="A2" s="332" t="s">
        <v>398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11" ht="18" x14ac:dyDescent="0.25">
      <c r="A3" s="345" t="s">
        <v>190</v>
      </c>
      <c r="B3" s="345"/>
      <c r="C3" s="345"/>
      <c r="D3" s="345"/>
      <c r="E3" s="345"/>
      <c r="F3" s="150"/>
      <c r="G3" s="151"/>
      <c r="H3" s="151"/>
      <c r="I3" s="151"/>
      <c r="J3" s="152"/>
      <c r="K3" s="163">
        <v>1</v>
      </c>
    </row>
    <row r="4" spans="1:11" ht="52.9" customHeight="1" x14ac:dyDescent="0.25">
      <c r="A4" s="346" t="s">
        <v>191</v>
      </c>
      <c r="B4" s="346"/>
      <c r="C4" s="346"/>
      <c r="D4" s="346"/>
      <c r="E4" s="346"/>
      <c r="F4" s="285" t="s">
        <v>421</v>
      </c>
      <c r="G4" s="284" t="s">
        <v>407</v>
      </c>
      <c r="H4" s="284" t="s">
        <v>408</v>
      </c>
      <c r="I4" s="285" t="s">
        <v>420</v>
      </c>
      <c r="J4" s="153" t="s">
        <v>148</v>
      </c>
      <c r="K4" s="153" t="s">
        <v>148</v>
      </c>
    </row>
    <row r="5" spans="1:11" x14ac:dyDescent="0.25">
      <c r="A5" s="348">
        <v>1</v>
      </c>
      <c r="B5" s="348"/>
      <c r="C5" s="348"/>
      <c r="D5" s="348"/>
      <c r="E5" s="349"/>
      <c r="F5" s="154">
        <v>2</v>
      </c>
      <c r="G5" s="155">
        <v>3</v>
      </c>
      <c r="H5" s="155">
        <v>4</v>
      </c>
      <c r="I5" s="155">
        <v>5</v>
      </c>
      <c r="J5" s="155" t="s">
        <v>193</v>
      </c>
      <c r="K5" s="155" t="s">
        <v>194</v>
      </c>
    </row>
    <row r="6" spans="1:11" x14ac:dyDescent="0.25">
      <c r="A6" s="335" t="s">
        <v>195</v>
      </c>
      <c r="B6" s="337"/>
      <c r="C6" s="337"/>
      <c r="D6" s="337"/>
      <c r="E6" s="343"/>
      <c r="F6" s="230">
        <f>ukupno!C31</f>
        <v>550656.08000000007</v>
      </c>
      <c r="G6" s="231">
        <f>ukupno!D31+ukupno!D35</f>
        <v>1344570</v>
      </c>
      <c r="H6" s="231">
        <f>G6*K3</f>
        <v>1344570</v>
      </c>
      <c r="I6" s="231">
        <f>ukupno!E31</f>
        <v>605075.73</v>
      </c>
      <c r="J6" s="232">
        <f t="shared" ref="J6:J12" si="0">I6/F6*100</f>
        <v>109.88269302320242</v>
      </c>
      <c r="K6" s="232">
        <f t="shared" ref="K6:K11" si="1">I6/H6*100</f>
        <v>45.001430197014656</v>
      </c>
    </row>
    <row r="7" spans="1:11" x14ac:dyDescent="0.25">
      <c r="A7" s="342" t="s">
        <v>196</v>
      </c>
      <c r="B7" s="343"/>
      <c r="C7" s="343"/>
      <c r="D7" s="343"/>
      <c r="E7" s="343"/>
      <c r="F7" s="230">
        <f>ukupno!C34</f>
        <v>0</v>
      </c>
      <c r="G7" s="231">
        <f>ukupno!D34</f>
        <v>1000</v>
      </c>
      <c r="H7" s="231">
        <f>G7*K3</f>
        <v>1000</v>
      </c>
      <c r="I7" s="231">
        <f>ukupno!E34</f>
        <v>0</v>
      </c>
      <c r="J7" s="232" t="e">
        <f t="shared" si="0"/>
        <v>#DIV/0!</v>
      </c>
      <c r="K7" s="232">
        <f t="shared" si="1"/>
        <v>0</v>
      </c>
    </row>
    <row r="8" spans="1:11" x14ac:dyDescent="0.25">
      <c r="A8" s="338" t="s">
        <v>197</v>
      </c>
      <c r="B8" s="339"/>
      <c r="C8" s="339"/>
      <c r="D8" s="339"/>
      <c r="E8" s="340"/>
      <c r="F8" s="233">
        <f>SUM(F6:F7)</f>
        <v>550656.08000000007</v>
      </c>
      <c r="G8" s="233">
        <f t="shared" ref="G8:I8" si="2">SUM(G6:G7)</f>
        <v>1345570</v>
      </c>
      <c r="H8" s="233">
        <f t="shared" si="2"/>
        <v>1345570</v>
      </c>
      <c r="I8" s="233">
        <f t="shared" si="2"/>
        <v>605075.73</v>
      </c>
      <c r="J8" s="234">
        <f t="shared" si="0"/>
        <v>109.88269302320242</v>
      </c>
      <c r="K8" s="234">
        <f t="shared" si="1"/>
        <v>44.967986057953134</v>
      </c>
    </row>
    <row r="9" spans="1:11" x14ac:dyDescent="0.25">
      <c r="A9" s="341" t="s">
        <v>198</v>
      </c>
      <c r="B9" s="337"/>
      <c r="C9" s="337"/>
      <c r="D9" s="337"/>
      <c r="E9" s="337"/>
      <c r="F9" s="235">
        <f>ukupno!C211</f>
        <v>647506.71000000008</v>
      </c>
      <c r="G9" s="231">
        <f>ukupno!D211</f>
        <v>1326436</v>
      </c>
      <c r="H9" s="231">
        <f>G9*K3</f>
        <v>1326436</v>
      </c>
      <c r="I9" s="231">
        <f>ukupno!E211</f>
        <v>662183.67999999982</v>
      </c>
      <c r="J9" s="259">
        <f t="shared" si="0"/>
        <v>102.26669002395354</v>
      </c>
      <c r="K9" s="259">
        <f t="shared" si="1"/>
        <v>49.922022623028916</v>
      </c>
    </row>
    <row r="10" spans="1:11" x14ac:dyDescent="0.25">
      <c r="A10" s="342" t="s">
        <v>199</v>
      </c>
      <c r="B10" s="343"/>
      <c r="C10" s="343"/>
      <c r="D10" s="343"/>
      <c r="E10" s="343"/>
      <c r="F10" s="230">
        <f>ukupno!C233</f>
        <v>2297.6799999999998</v>
      </c>
      <c r="G10" s="231">
        <f>ukupno!D233</f>
        <v>19134</v>
      </c>
      <c r="H10" s="231">
        <f>G10*K3</f>
        <v>19134</v>
      </c>
      <c r="I10" s="231">
        <f>ukupno!E233</f>
        <v>10061.34</v>
      </c>
      <c r="J10" s="259">
        <f t="shared" si="0"/>
        <v>437.89126423174685</v>
      </c>
      <c r="K10" s="259">
        <f t="shared" si="1"/>
        <v>52.583568516776424</v>
      </c>
    </row>
    <row r="11" spans="1:11" x14ac:dyDescent="0.25">
      <c r="A11" s="156" t="s">
        <v>200</v>
      </c>
      <c r="B11" s="157"/>
      <c r="C11" s="157"/>
      <c r="D11" s="157"/>
      <c r="E11" s="157"/>
      <c r="F11" s="233">
        <f>SUM(F9:F10)</f>
        <v>649804.39000000013</v>
      </c>
      <c r="G11" s="233">
        <f t="shared" ref="G11:I11" si="3">SUM(G9:G10)</f>
        <v>1345570</v>
      </c>
      <c r="H11" s="233">
        <f t="shared" si="3"/>
        <v>1345570</v>
      </c>
      <c r="I11" s="233">
        <f t="shared" si="3"/>
        <v>672245.01999999979</v>
      </c>
      <c r="J11" s="234">
        <f t="shared" si="0"/>
        <v>103.45344388947566</v>
      </c>
      <c r="K11" s="234">
        <f t="shared" si="1"/>
        <v>49.959869794956766</v>
      </c>
    </row>
    <row r="12" spans="1:11" x14ac:dyDescent="0.25">
      <c r="A12" s="344" t="s">
        <v>201</v>
      </c>
      <c r="B12" s="339"/>
      <c r="C12" s="339"/>
      <c r="D12" s="339"/>
      <c r="E12" s="339"/>
      <c r="F12" s="236">
        <f>F8-F11</f>
        <v>-99148.310000000056</v>
      </c>
      <c r="G12" s="236">
        <f t="shared" ref="G12:I12" si="4">G8-G11</f>
        <v>0</v>
      </c>
      <c r="H12" s="236">
        <f t="shared" si="4"/>
        <v>0</v>
      </c>
      <c r="I12" s="236">
        <f t="shared" si="4"/>
        <v>-67169.289999999804</v>
      </c>
      <c r="J12" s="234">
        <f t="shared" si="0"/>
        <v>67.746278277461073</v>
      </c>
      <c r="K12" s="234">
        <v>0</v>
      </c>
    </row>
    <row r="13" spans="1:11" ht="18" x14ac:dyDescent="0.25">
      <c r="A13" s="158"/>
      <c r="B13" s="159"/>
      <c r="C13" s="159"/>
      <c r="D13" s="159"/>
      <c r="E13" s="159"/>
      <c r="F13" s="159"/>
      <c r="G13" s="159"/>
      <c r="H13" s="159"/>
      <c r="I13" s="159"/>
      <c r="J13" s="160"/>
      <c r="K13" s="160"/>
    </row>
    <row r="14" spans="1:11" ht="18" x14ac:dyDescent="0.25">
      <c r="A14" s="345" t="s">
        <v>202</v>
      </c>
      <c r="B14" s="345"/>
      <c r="C14" s="345"/>
      <c r="D14" s="345"/>
      <c r="E14" s="345"/>
      <c r="F14" s="159"/>
      <c r="G14" s="159"/>
      <c r="H14" s="159"/>
      <c r="I14" s="159"/>
      <c r="J14" s="160"/>
      <c r="K14" s="160"/>
    </row>
    <row r="15" spans="1:11" ht="55.9" customHeight="1" x14ac:dyDescent="0.25">
      <c r="A15" s="346" t="s">
        <v>191</v>
      </c>
      <c r="B15" s="346"/>
      <c r="C15" s="346"/>
      <c r="D15" s="346"/>
      <c r="E15" s="346"/>
      <c r="F15" s="153" t="str">
        <f>F4</f>
        <v xml:space="preserve">OSTVARENJE/IZVRŠENJE 
01.-06.2025. </v>
      </c>
      <c r="G15" s="153" t="str">
        <f t="shared" ref="G15:I15" si="5">G4</f>
        <v>IZVORNI PLAN ILI REBALANS 2026.*</v>
      </c>
      <c r="H15" s="153" t="str">
        <f t="shared" si="5"/>
        <v>TEKUĆI PLAN 2026.*</v>
      </c>
      <c r="I15" s="153" t="str">
        <f t="shared" si="5"/>
        <v xml:space="preserve">OSTVARENJE/IZVRŠENJE 
01.-06.2026. </v>
      </c>
      <c r="J15" s="161" t="s">
        <v>148</v>
      </c>
      <c r="K15" s="161" t="s">
        <v>192</v>
      </c>
    </row>
    <row r="16" spans="1:11" x14ac:dyDescent="0.25">
      <c r="A16" s="333">
        <v>1</v>
      </c>
      <c r="B16" s="334"/>
      <c r="C16" s="334"/>
      <c r="D16" s="334"/>
      <c r="E16" s="334"/>
      <c r="F16" s="162">
        <v>2</v>
      </c>
      <c r="G16" s="155">
        <v>3</v>
      </c>
      <c r="H16" s="155">
        <v>4</v>
      </c>
      <c r="I16" s="155">
        <v>5</v>
      </c>
      <c r="J16" s="155" t="s">
        <v>193</v>
      </c>
      <c r="K16" s="155" t="s">
        <v>194</v>
      </c>
    </row>
    <row r="17" spans="1:11" ht="19.899999999999999" customHeight="1" x14ac:dyDescent="0.25">
      <c r="A17" s="335" t="s">
        <v>203</v>
      </c>
      <c r="B17" s="336"/>
      <c r="C17" s="336"/>
      <c r="D17" s="336"/>
      <c r="E17" s="336"/>
      <c r="F17" s="164">
        <v>0</v>
      </c>
      <c r="G17" s="165">
        <v>0</v>
      </c>
      <c r="H17" s="165">
        <v>0</v>
      </c>
      <c r="I17" s="165">
        <v>0</v>
      </c>
      <c r="J17" s="166">
        <v>0</v>
      </c>
      <c r="K17" s="166">
        <v>0</v>
      </c>
    </row>
    <row r="18" spans="1:11" ht="26.45" customHeight="1" x14ac:dyDescent="0.25">
      <c r="A18" s="335" t="s">
        <v>204</v>
      </c>
      <c r="B18" s="337"/>
      <c r="C18" s="337"/>
      <c r="D18" s="337"/>
      <c r="E18" s="337"/>
      <c r="F18" s="164">
        <v>0</v>
      </c>
      <c r="G18" s="165">
        <v>0</v>
      </c>
      <c r="H18" s="165">
        <v>0</v>
      </c>
      <c r="I18" s="165">
        <v>0</v>
      </c>
      <c r="J18" s="166">
        <v>0</v>
      </c>
      <c r="K18" s="166">
        <v>0</v>
      </c>
    </row>
    <row r="19" spans="1:11" x14ac:dyDescent="0.25">
      <c r="A19" s="328" t="s">
        <v>205</v>
      </c>
      <c r="B19" s="329"/>
      <c r="C19" s="329"/>
      <c r="D19" s="329"/>
      <c r="E19" s="330"/>
      <c r="F19" s="168">
        <f>SUM(F17:F18)</f>
        <v>0</v>
      </c>
      <c r="G19" s="168">
        <f t="shared" ref="G19:I19" si="6">SUM(G17:G18)</f>
        <v>0</v>
      </c>
      <c r="H19" s="168">
        <f t="shared" si="6"/>
        <v>0</v>
      </c>
      <c r="I19" s="168">
        <f t="shared" si="6"/>
        <v>0</v>
      </c>
      <c r="J19" s="167">
        <v>0</v>
      </c>
      <c r="K19" s="167">
        <v>0</v>
      </c>
    </row>
    <row r="20" spans="1:11" x14ac:dyDescent="0.25">
      <c r="A20" s="335" t="s">
        <v>206</v>
      </c>
      <c r="B20" s="337"/>
      <c r="C20" s="337"/>
      <c r="D20" s="337"/>
      <c r="E20" s="337"/>
      <c r="F20" s="164">
        <v>0</v>
      </c>
      <c r="G20" s="165">
        <v>0</v>
      </c>
      <c r="H20" s="165">
        <v>0</v>
      </c>
      <c r="I20" s="165">
        <v>0</v>
      </c>
      <c r="J20" s="166">
        <v>0</v>
      </c>
      <c r="K20" s="166">
        <v>0</v>
      </c>
    </row>
    <row r="21" spans="1:11" x14ac:dyDescent="0.25">
      <c r="A21" s="335" t="s">
        <v>207</v>
      </c>
      <c r="B21" s="337"/>
      <c r="C21" s="337"/>
      <c r="D21" s="337"/>
      <c r="E21" s="337"/>
      <c r="F21" s="164">
        <v>0</v>
      </c>
      <c r="G21" s="165">
        <v>0</v>
      </c>
      <c r="H21" s="165">
        <v>0</v>
      </c>
      <c r="I21" s="165">
        <v>0</v>
      </c>
      <c r="J21" s="166">
        <v>0</v>
      </c>
      <c r="K21" s="166">
        <v>0</v>
      </c>
    </row>
    <row r="22" spans="1:11" x14ac:dyDescent="0.25">
      <c r="A22" s="328" t="s">
        <v>208</v>
      </c>
      <c r="B22" s="329"/>
      <c r="C22" s="329"/>
      <c r="D22" s="329"/>
      <c r="E22" s="330"/>
      <c r="F22" s="168">
        <f>SUM(F20:F21)</f>
        <v>0</v>
      </c>
      <c r="G22" s="168">
        <f t="shared" ref="G22:I22" si="7">SUM(G20:G21)</f>
        <v>0</v>
      </c>
      <c r="H22" s="168">
        <f t="shared" si="7"/>
        <v>0</v>
      </c>
      <c r="I22" s="168">
        <f t="shared" si="7"/>
        <v>0</v>
      </c>
      <c r="J22" s="167">
        <v>0</v>
      </c>
      <c r="K22" s="167">
        <v>0</v>
      </c>
    </row>
    <row r="23" spans="1:11" x14ac:dyDescent="0.25">
      <c r="A23" s="331" t="s">
        <v>209</v>
      </c>
      <c r="B23" s="331"/>
      <c r="C23" s="331"/>
      <c r="D23" s="331"/>
      <c r="E23" s="331"/>
      <c r="F23" s="200">
        <f>F19-F22</f>
        <v>0</v>
      </c>
      <c r="G23" s="200">
        <f t="shared" ref="G23:I23" si="8">G19-G22</f>
        <v>0</v>
      </c>
      <c r="H23" s="200">
        <f t="shared" si="8"/>
        <v>0</v>
      </c>
      <c r="I23" s="200">
        <f t="shared" si="8"/>
        <v>0</v>
      </c>
      <c r="J23" s="201">
        <v>0</v>
      </c>
      <c r="K23" s="201">
        <v>0</v>
      </c>
    </row>
  </sheetData>
  <mergeCells count="21">
    <mergeCell ref="A1:K1"/>
    <mergeCell ref="A3:E3"/>
    <mergeCell ref="A4:E4"/>
    <mergeCell ref="A5:E5"/>
    <mergeCell ref="A6:E6"/>
    <mergeCell ref="A22:E22"/>
    <mergeCell ref="A23:E23"/>
    <mergeCell ref="A2:K2"/>
    <mergeCell ref="A16:E16"/>
    <mergeCell ref="A17:E17"/>
    <mergeCell ref="A18:E18"/>
    <mergeCell ref="A19:E19"/>
    <mergeCell ref="A20:E20"/>
    <mergeCell ref="A21:E21"/>
    <mergeCell ref="A8:E8"/>
    <mergeCell ref="A9:E9"/>
    <mergeCell ref="A10:E10"/>
    <mergeCell ref="A12:E12"/>
    <mergeCell ref="A14:E14"/>
    <mergeCell ref="A15:E15"/>
    <mergeCell ref="A7:E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BDB8-A43B-41D0-9CCA-3C65689DDE8F}">
  <dimension ref="A1:K114"/>
  <sheetViews>
    <sheetView workbookViewId="0">
      <selection activeCell="G8" sqref="G8"/>
    </sheetView>
  </sheetViews>
  <sheetFormatPr defaultRowHeight="15" x14ac:dyDescent="0.25"/>
  <cols>
    <col min="1" max="2" width="4.28515625" customWidth="1"/>
    <col min="3" max="3" width="5.28515625" customWidth="1"/>
    <col min="4" max="4" width="5.85546875" customWidth="1"/>
    <col min="5" max="5" width="30.85546875" customWidth="1"/>
    <col min="6" max="6" width="15" style="184" customWidth="1"/>
    <col min="7" max="7" width="15.7109375" style="184" customWidth="1"/>
    <col min="8" max="8" width="14.140625" style="184" customWidth="1"/>
    <col min="9" max="9" width="15.5703125" style="184" customWidth="1"/>
    <col min="10" max="11" width="8.28515625" customWidth="1"/>
  </cols>
  <sheetData>
    <row r="1" spans="1:11" ht="15.75" x14ac:dyDescent="0.25">
      <c r="A1" s="347" t="s">
        <v>210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1" ht="18" x14ac:dyDescent="0.25">
      <c r="A2" s="353" t="str">
        <f>sažetak!A2</f>
        <v>KOMERCIJALNA I TRGOVAČKA ŠKOLA BJELOVAR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11" ht="15.75" x14ac:dyDescent="0.25">
      <c r="A3" s="347" t="s">
        <v>211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</row>
    <row r="4" spans="1:11" ht="18" x14ac:dyDescent="0.25">
      <c r="A4" s="158"/>
      <c r="B4" s="158"/>
      <c r="C4" s="158"/>
      <c r="D4" s="158"/>
      <c r="E4" s="158"/>
      <c r="F4" s="182"/>
      <c r="G4" s="182"/>
      <c r="H4" s="182"/>
      <c r="I4" s="180"/>
      <c r="J4" s="169"/>
      <c r="K4" s="178">
        <v>0.5</v>
      </c>
    </row>
    <row r="5" spans="1:11" ht="51" x14ac:dyDescent="0.25">
      <c r="A5" s="356" t="s">
        <v>191</v>
      </c>
      <c r="B5" s="357"/>
      <c r="C5" s="357"/>
      <c r="D5" s="357"/>
      <c r="E5" s="358"/>
      <c r="F5" s="183" t="str">
        <f>sažetak!F4</f>
        <v xml:space="preserve">OSTVARENJE/IZVRŠENJE 
01.-06.2025. </v>
      </c>
      <c r="G5" s="183" t="str">
        <f>sažetak!G4</f>
        <v>IZVORNI PLAN ILI REBALANS 2026.*</v>
      </c>
      <c r="H5" s="183" t="str">
        <f>sažetak!H4</f>
        <v>TEKUĆI PLAN 2026.*</v>
      </c>
      <c r="I5" s="183" t="str">
        <f>sažetak!I4</f>
        <v xml:space="preserve">OSTVARENJE/IZVRŠENJE 
01.-06.2026. </v>
      </c>
      <c r="J5" s="195" t="s">
        <v>148</v>
      </c>
      <c r="K5" s="195" t="s">
        <v>148</v>
      </c>
    </row>
    <row r="6" spans="1:11" x14ac:dyDescent="0.25">
      <c r="A6" s="359">
        <v>1</v>
      </c>
      <c r="B6" s="360"/>
      <c r="C6" s="360"/>
      <c r="D6" s="360"/>
      <c r="E6" s="361"/>
      <c r="F6" s="192">
        <v>2</v>
      </c>
      <c r="G6" s="192">
        <v>3</v>
      </c>
      <c r="H6" s="192">
        <v>4</v>
      </c>
      <c r="I6" s="192">
        <v>5</v>
      </c>
      <c r="J6" s="191" t="s">
        <v>193</v>
      </c>
      <c r="K6" s="191" t="s">
        <v>194</v>
      </c>
    </row>
    <row r="7" spans="1:11" ht="22.15" customHeight="1" x14ac:dyDescent="0.25">
      <c r="A7" s="170"/>
      <c r="B7" s="170"/>
      <c r="C7" s="170"/>
      <c r="D7" s="170"/>
      <c r="E7" s="170" t="s">
        <v>212</v>
      </c>
      <c r="F7" s="237">
        <f>F8+F34+F38</f>
        <v>605088.18000000005</v>
      </c>
      <c r="G7" s="237">
        <f>G8+G34+G38</f>
        <v>1345570</v>
      </c>
      <c r="H7" s="237">
        <f t="shared" ref="H7:I7" si="0">H8+H34+H38</f>
        <v>672785</v>
      </c>
      <c r="I7" s="237">
        <f t="shared" si="0"/>
        <v>605075.73</v>
      </c>
      <c r="J7" s="265">
        <f t="shared" ref="J7:J8" si="1">I7/F7*100</f>
        <v>99.99794244865268</v>
      </c>
      <c r="K7" s="265">
        <f t="shared" ref="K7:K8" si="2">I7/H7*100</f>
        <v>89.935972115906267</v>
      </c>
    </row>
    <row r="8" spans="1:11" ht="18" customHeight="1" x14ac:dyDescent="0.25">
      <c r="A8" s="170">
        <v>6</v>
      </c>
      <c r="B8" s="170"/>
      <c r="C8" s="170"/>
      <c r="D8" s="170"/>
      <c r="E8" s="170" t="s">
        <v>213</v>
      </c>
      <c r="F8" s="238">
        <f>F9+F15+F21+F27+F31</f>
        <v>550656.08000000007</v>
      </c>
      <c r="G8" s="238">
        <f>G9+G15+G19+G21+G27+G31</f>
        <v>1400267</v>
      </c>
      <c r="H8" s="238">
        <f>H9+H15+H19+H21+H27+H31</f>
        <v>700133.5</v>
      </c>
      <c r="I8" s="238">
        <f>I9+I15+I18+I21+I27+I31</f>
        <v>605075.73</v>
      </c>
      <c r="J8" s="265">
        <f t="shared" si="1"/>
        <v>109.88269302320242</v>
      </c>
      <c r="K8" s="265">
        <f t="shared" si="2"/>
        <v>86.422907916847279</v>
      </c>
    </row>
    <row r="9" spans="1:11" ht="36.6" customHeight="1" x14ac:dyDescent="0.25">
      <c r="A9" s="170"/>
      <c r="B9" s="171">
        <v>63</v>
      </c>
      <c r="C9" s="171"/>
      <c r="D9" s="171"/>
      <c r="E9" s="171" t="s">
        <v>214</v>
      </c>
      <c r="F9" s="266">
        <f>F10+F13</f>
        <v>485081.77</v>
      </c>
      <c r="G9" s="266">
        <f t="shared" ref="G9:I9" si="3">G10+G13</f>
        <v>1295490</v>
      </c>
      <c r="H9" s="266">
        <f t="shared" si="3"/>
        <v>647745</v>
      </c>
      <c r="I9" s="266">
        <f t="shared" si="3"/>
        <v>555919.4</v>
      </c>
      <c r="J9" s="267">
        <f>I9/F9*100</f>
        <v>114.60323483193361</v>
      </c>
      <c r="K9" s="267">
        <f>I9/H9*100</f>
        <v>85.823804120448628</v>
      </c>
    </row>
    <row r="10" spans="1:11" ht="25.5" x14ac:dyDescent="0.25">
      <c r="A10" s="172"/>
      <c r="B10" s="172"/>
      <c r="C10" s="172">
        <v>636</v>
      </c>
      <c r="D10" s="172"/>
      <c r="E10" s="179" t="s">
        <v>230</v>
      </c>
      <c r="F10" s="266">
        <f>SUM(F11:F12)</f>
        <v>485081.77</v>
      </c>
      <c r="G10" s="266">
        <f t="shared" ref="G10:I10" si="4">SUM(G11:G12)</f>
        <v>1211990</v>
      </c>
      <c r="H10" s="266">
        <f t="shared" si="4"/>
        <v>605995</v>
      </c>
      <c r="I10" s="266">
        <f t="shared" si="4"/>
        <v>555919.4</v>
      </c>
      <c r="J10" s="267">
        <f>I10/F10*100</f>
        <v>114.60323483193361</v>
      </c>
      <c r="K10" s="267">
        <f>I10/H10*100</f>
        <v>91.736631490358832</v>
      </c>
    </row>
    <row r="11" spans="1:11" ht="38.25" x14ac:dyDescent="0.25">
      <c r="A11" s="172"/>
      <c r="B11" s="172"/>
      <c r="C11" s="172"/>
      <c r="D11" s="172">
        <v>6361</v>
      </c>
      <c r="E11" s="179" t="s">
        <v>231</v>
      </c>
      <c r="F11" s="266">
        <f>ukupno!C9+ukupno!C10</f>
        <v>485081.77</v>
      </c>
      <c r="G11" s="266">
        <f>ukupno!D9+ukupno!D10</f>
        <v>1206490</v>
      </c>
      <c r="H11" s="266">
        <f>G11*K4</f>
        <v>603245</v>
      </c>
      <c r="I11" s="268">
        <f>ukupno!E9+ukupno!E10</f>
        <v>555919.4</v>
      </c>
      <c r="J11" s="267">
        <f>I11/F11*100</f>
        <v>114.60323483193361</v>
      </c>
      <c r="K11" s="267">
        <f>I11/H11*100</f>
        <v>92.154829298212178</v>
      </c>
    </row>
    <row r="12" spans="1:11" ht="38.25" x14ac:dyDescent="0.25">
      <c r="A12" s="172"/>
      <c r="B12" s="172"/>
      <c r="C12" s="173"/>
      <c r="D12" s="173">
        <v>6362</v>
      </c>
      <c r="E12" s="179" t="s">
        <v>232</v>
      </c>
      <c r="F12" s="266">
        <f>ukupno!C11</f>
        <v>0</v>
      </c>
      <c r="G12" s="266">
        <f>ukupno!D11</f>
        <v>5500</v>
      </c>
      <c r="H12" s="266">
        <f>G12*K4</f>
        <v>2750</v>
      </c>
      <c r="I12" s="268">
        <f>ukupno!E11</f>
        <v>0</v>
      </c>
      <c r="J12" s="267">
        <v>0</v>
      </c>
      <c r="K12" s="267">
        <f>I12/H12*100</f>
        <v>0</v>
      </c>
    </row>
    <row r="13" spans="1:11" ht="25.5" x14ac:dyDescent="0.25">
      <c r="A13" s="172"/>
      <c r="B13" s="172"/>
      <c r="C13" s="173">
        <v>638</v>
      </c>
      <c r="D13" s="173"/>
      <c r="E13" s="179" t="s">
        <v>233</v>
      </c>
      <c r="F13" s="266">
        <f>SUM(F14)</f>
        <v>0</v>
      </c>
      <c r="G13" s="266">
        <f t="shared" ref="G13:I13" si="5">SUM(G14)</f>
        <v>83500</v>
      </c>
      <c r="H13" s="266">
        <f t="shared" si="5"/>
        <v>41750</v>
      </c>
      <c r="I13" s="266">
        <f t="shared" si="5"/>
        <v>0</v>
      </c>
      <c r="J13" s="267">
        <v>0</v>
      </c>
      <c r="K13" s="267">
        <v>0</v>
      </c>
    </row>
    <row r="14" spans="1:11" ht="25.5" x14ac:dyDescent="0.25">
      <c r="A14" s="172"/>
      <c r="B14" s="172"/>
      <c r="C14" s="173"/>
      <c r="D14" s="173">
        <v>6381</v>
      </c>
      <c r="E14" s="179" t="s">
        <v>234</v>
      </c>
      <c r="F14" s="266">
        <f>ukupno!C13</f>
        <v>0</v>
      </c>
      <c r="G14" s="266">
        <f>ukupno!D13</f>
        <v>83500</v>
      </c>
      <c r="H14" s="266">
        <f>G14*K4</f>
        <v>41750</v>
      </c>
      <c r="I14" s="268">
        <f>ukupno!E13</f>
        <v>0</v>
      </c>
      <c r="J14" s="267">
        <v>0</v>
      </c>
      <c r="K14" s="267">
        <v>0</v>
      </c>
    </row>
    <row r="15" spans="1:11" x14ac:dyDescent="0.25">
      <c r="A15" s="172"/>
      <c r="B15" s="172">
        <v>64</v>
      </c>
      <c r="C15" s="173"/>
      <c r="D15" s="173"/>
      <c r="E15" s="179" t="s">
        <v>235</v>
      </c>
      <c r="F15" s="266">
        <f>F16</f>
        <v>10.23</v>
      </c>
      <c r="G15" s="266">
        <f t="shared" ref="G15:I15" si="6">G16</f>
        <v>0</v>
      </c>
      <c r="H15" s="266">
        <f t="shared" si="6"/>
        <v>0</v>
      </c>
      <c r="I15" s="266">
        <f t="shared" si="6"/>
        <v>0</v>
      </c>
      <c r="J15" s="267">
        <f t="shared" ref="J15:J16" si="7">I15/F15*100</f>
        <v>0</v>
      </c>
      <c r="K15" s="267" t="e">
        <f t="shared" ref="K15:K16" si="8">I15/H15*100</f>
        <v>#DIV/0!</v>
      </c>
    </row>
    <row r="16" spans="1:11" x14ac:dyDescent="0.25">
      <c r="A16" s="172"/>
      <c r="B16" s="172"/>
      <c r="C16" s="173">
        <v>641</v>
      </c>
      <c r="D16" s="173"/>
      <c r="E16" s="179" t="s">
        <v>236</v>
      </c>
      <c r="F16" s="266">
        <f>F17</f>
        <v>10.23</v>
      </c>
      <c r="G16" s="266">
        <f t="shared" ref="G16:I16" si="9">G17</f>
        <v>0</v>
      </c>
      <c r="H16" s="266">
        <f t="shared" si="9"/>
        <v>0</v>
      </c>
      <c r="I16" s="266">
        <f t="shared" si="9"/>
        <v>0</v>
      </c>
      <c r="J16" s="267">
        <f t="shared" si="7"/>
        <v>0</v>
      </c>
      <c r="K16" s="267" t="e">
        <f t="shared" si="8"/>
        <v>#DIV/0!</v>
      </c>
    </row>
    <row r="17" spans="1:11" ht="25.5" x14ac:dyDescent="0.25">
      <c r="A17" s="172"/>
      <c r="B17" s="172"/>
      <c r="C17" s="173"/>
      <c r="D17" s="173">
        <v>6413</v>
      </c>
      <c r="E17" s="179" t="s">
        <v>237</v>
      </c>
      <c r="F17" s="266">
        <f>ukupno!C15</f>
        <v>10.23</v>
      </c>
      <c r="G17" s="266">
        <f>ukupno!D15</f>
        <v>0</v>
      </c>
      <c r="H17" s="266">
        <f>G17*K4</f>
        <v>0</v>
      </c>
      <c r="I17" s="268">
        <f>ukupno!E15</f>
        <v>0</v>
      </c>
      <c r="J17" s="267">
        <f>I17/F17*100</f>
        <v>0</v>
      </c>
      <c r="K17" s="267" t="e">
        <f>I17/H17*100</f>
        <v>#DIV/0!</v>
      </c>
    </row>
    <row r="18" spans="1:11" ht="37.5" customHeight="1" x14ac:dyDescent="0.25">
      <c r="A18" s="172"/>
      <c r="B18" s="172">
        <v>65</v>
      </c>
      <c r="C18" s="173"/>
      <c r="D18" s="173"/>
      <c r="E18" s="179" t="s">
        <v>432</v>
      </c>
      <c r="F18" s="266">
        <v>0</v>
      </c>
      <c r="G18" s="266">
        <f>G19</f>
        <v>1195</v>
      </c>
      <c r="H18" s="266">
        <f>H19</f>
        <v>597.5</v>
      </c>
      <c r="I18" s="268">
        <f>I19</f>
        <v>825</v>
      </c>
      <c r="J18" s="267" t="e">
        <f>I18/F18*100</f>
        <v>#DIV/0!</v>
      </c>
      <c r="K18" s="267"/>
    </row>
    <row r="19" spans="1:11" x14ac:dyDescent="0.25">
      <c r="A19" s="172"/>
      <c r="B19" s="172"/>
      <c r="C19" s="173">
        <v>652</v>
      </c>
      <c r="D19" s="173"/>
      <c r="E19" s="179" t="s">
        <v>433</v>
      </c>
      <c r="F19" s="266">
        <v>0</v>
      </c>
      <c r="G19" s="266">
        <f>G20</f>
        <v>1195</v>
      </c>
      <c r="H19" s="266">
        <f>SUM(H20)</f>
        <v>597.5</v>
      </c>
      <c r="I19" s="268">
        <f>SUM(I20)</f>
        <v>825</v>
      </c>
      <c r="J19" s="267" t="e">
        <f>I19/F19*100</f>
        <v>#DIV/0!</v>
      </c>
      <c r="K19" s="267"/>
    </row>
    <row r="20" spans="1:11" x14ac:dyDescent="0.25">
      <c r="A20" s="172"/>
      <c r="B20" s="172"/>
      <c r="C20" s="173"/>
      <c r="D20" s="173">
        <v>6526</v>
      </c>
      <c r="E20" s="179" t="s">
        <v>434</v>
      </c>
      <c r="F20" s="266">
        <v>0</v>
      </c>
      <c r="G20" s="266">
        <f>ukupno!D22</f>
        <v>1195</v>
      </c>
      <c r="H20" s="266">
        <f>G20*K4</f>
        <v>597.5</v>
      </c>
      <c r="I20" s="268">
        <f>ukupno!E22</f>
        <v>825</v>
      </c>
      <c r="J20" s="267" t="e">
        <f>I20/F20*100</f>
        <v>#DIV/0!</v>
      </c>
      <c r="K20" s="267"/>
    </row>
    <row r="21" spans="1:11" ht="38.25" x14ac:dyDescent="0.25">
      <c r="A21" s="172"/>
      <c r="B21" s="172">
        <v>66</v>
      </c>
      <c r="C21" s="173"/>
      <c r="D21" s="173"/>
      <c r="E21" s="171" t="s">
        <v>215</v>
      </c>
      <c r="F21" s="266">
        <f>F22+F24</f>
        <v>6529.26</v>
      </c>
      <c r="G21" s="266">
        <f t="shared" ref="G21:I21" si="10">G22+G24</f>
        <v>13000</v>
      </c>
      <c r="H21" s="266">
        <f t="shared" si="10"/>
        <v>6500</v>
      </c>
      <c r="I21" s="266">
        <f t="shared" si="10"/>
        <v>6533.97</v>
      </c>
      <c r="J21" s="267">
        <f t="shared" ref="J21:J36" si="11">I21/F21*100</f>
        <v>100.0721368118286</v>
      </c>
      <c r="K21" s="267">
        <f t="shared" ref="K21:K36" si="12">I21/H21*100</f>
        <v>100.52261538461539</v>
      </c>
    </row>
    <row r="22" spans="1:11" ht="25.5" x14ac:dyDescent="0.25">
      <c r="A22" s="172"/>
      <c r="B22" s="174"/>
      <c r="C22" s="173">
        <v>661</v>
      </c>
      <c r="D22" s="173"/>
      <c r="E22" s="171" t="s">
        <v>216</v>
      </c>
      <c r="F22" s="266">
        <f>F23</f>
        <v>4859.3599999999997</v>
      </c>
      <c r="G22" s="266">
        <f t="shared" ref="G22:I22" si="13">G23</f>
        <v>11000</v>
      </c>
      <c r="H22" s="266">
        <f t="shared" si="13"/>
        <v>5500</v>
      </c>
      <c r="I22" s="266">
        <f t="shared" si="13"/>
        <v>5106.97</v>
      </c>
      <c r="J22" s="267">
        <f t="shared" si="11"/>
        <v>105.09552698297719</v>
      </c>
      <c r="K22" s="267">
        <f t="shared" si="12"/>
        <v>92.853999999999999</v>
      </c>
    </row>
    <row r="23" spans="1:11" x14ac:dyDescent="0.25">
      <c r="A23" s="172"/>
      <c r="B23" s="174"/>
      <c r="C23" s="173"/>
      <c r="D23" s="173">
        <v>6615</v>
      </c>
      <c r="E23" s="179" t="s">
        <v>238</v>
      </c>
      <c r="F23" s="266">
        <f>ukupno!C17</f>
        <v>4859.3599999999997</v>
      </c>
      <c r="G23" s="266">
        <f>ukupno!D17</f>
        <v>11000</v>
      </c>
      <c r="H23" s="266">
        <f>G23*K4</f>
        <v>5500</v>
      </c>
      <c r="I23" s="268">
        <f>ukupno!E17</f>
        <v>5106.97</v>
      </c>
      <c r="J23" s="267">
        <f t="shared" si="11"/>
        <v>105.09552698297719</v>
      </c>
      <c r="K23" s="267">
        <f t="shared" si="12"/>
        <v>92.853999999999999</v>
      </c>
    </row>
    <row r="24" spans="1:11" ht="51" x14ac:dyDescent="0.25">
      <c r="A24" s="172"/>
      <c r="B24" s="174"/>
      <c r="C24" s="173">
        <v>663</v>
      </c>
      <c r="D24" s="173"/>
      <c r="E24" s="179" t="s">
        <v>239</v>
      </c>
      <c r="F24" s="266">
        <f>SUM(F25:F26)</f>
        <v>1669.9</v>
      </c>
      <c r="G24" s="266">
        <f t="shared" ref="G24:I24" si="14">SUM(G25:G26)</f>
        <v>2000</v>
      </c>
      <c r="H24" s="266">
        <f t="shared" si="14"/>
        <v>1000</v>
      </c>
      <c r="I24" s="266">
        <f t="shared" si="14"/>
        <v>1427</v>
      </c>
      <c r="J24" s="267">
        <f t="shared" si="11"/>
        <v>85.454218815497924</v>
      </c>
      <c r="K24" s="267">
        <f t="shared" si="12"/>
        <v>142.70000000000002</v>
      </c>
    </row>
    <row r="25" spans="1:11" x14ac:dyDescent="0.25">
      <c r="A25" s="172"/>
      <c r="B25" s="174"/>
      <c r="C25" s="173"/>
      <c r="D25" s="173">
        <v>6631</v>
      </c>
      <c r="E25" s="179" t="s">
        <v>240</v>
      </c>
      <c r="F25" s="266">
        <f>ukupno!C23</f>
        <v>1200</v>
      </c>
      <c r="G25" s="266">
        <f>ukupno!D23</f>
        <v>1500</v>
      </c>
      <c r="H25" s="266">
        <f>G25*K4</f>
        <v>750</v>
      </c>
      <c r="I25" s="268">
        <f>ukupno!E23</f>
        <v>1427</v>
      </c>
      <c r="J25" s="267">
        <f t="shared" si="11"/>
        <v>118.91666666666667</v>
      </c>
      <c r="K25" s="267">
        <f t="shared" si="12"/>
        <v>190.26666666666668</v>
      </c>
    </row>
    <row r="26" spans="1:11" x14ac:dyDescent="0.25">
      <c r="A26" s="172"/>
      <c r="B26" s="174"/>
      <c r="C26" s="173"/>
      <c r="D26" s="173">
        <v>6632</v>
      </c>
      <c r="E26" s="186" t="s">
        <v>241</v>
      </c>
      <c r="F26" s="266">
        <f>ukupno!C24</f>
        <v>469.9</v>
      </c>
      <c r="G26" s="266">
        <f>ukupno!D24</f>
        <v>500</v>
      </c>
      <c r="H26" s="266">
        <f>G26*K4</f>
        <v>250</v>
      </c>
      <c r="I26" s="268">
        <f>ukupno!E24</f>
        <v>0</v>
      </c>
      <c r="J26" s="267">
        <f t="shared" si="11"/>
        <v>0</v>
      </c>
      <c r="K26" s="267">
        <f t="shared" si="12"/>
        <v>0</v>
      </c>
    </row>
    <row r="27" spans="1:11" ht="25.5" x14ac:dyDescent="0.25">
      <c r="A27" s="172"/>
      <c r="B27" s="172">
        <v>67</v>
      </c>
      <c r="C27" s="173"/>
      <c r="D27" s="173"/>
      <c r="E27" s="179" t="s">
        <v>242</v>
      </c>
      <c r="F27" s="266">
        <f>F28</f>
        <v>56705.310000000005</v>
      </c>
      <c r="G27" s="266">
        <f t="shared" ref="G27:I27" si="15">G28</f>
        <v>86782</v>
      </c>
      <c r="H27" s="266">
        <f t="shared" si="15"/>
        <v>43391</v>
      </c>
      <c r="I27" s="266">
        <f t="shared" si="15"/>
        <v>41797.360000000001</v>
      </c>
      <c r="J27" s="267">
        <f t="shared" si="11"/>
        <v>73.709781323830157</v>
      </c>
      <c r="K27" s="267">
        <f t="shared" si="12"/>
        <v>96.327256804406446</v>
      </c>
    </row>
    <row r="28" spans="1:11" ht="38.25" x14ac:dyDescent="0.25">
      <c r="A28" s="172"/>
      <c r="B28" s="174"/>
      <c r="C28" s="173">
        <v>671</v>
      </c>
      <c r="D28" s="173"/>
      <c r="E28" s="179" t="s">
        <v>243</v>
      </c>
      <c r="F28" s="266">
        <f>SUM(F29:F30)</f>
        <v>56705.310000000005</v>
      </c>
      <c r="G28" s="266">
        <f t="shared" ref="G28:I28" si="16">SUM(G29:G30)</f>
        <v>86782</v>
      </c>
      <c r="H28" s="266">
        <f t="shared" si="16"/>
        <v>43391</v>
      </c>
      <c r="I28" s="266">
        <f t="shared" si="16"/>
        <v>41797.360000000001</v>
      </c>
      <c r="J28" s="267">
        <f t="shared" si="11"/>
        <v>73.709781323830157</v>
      </c>
      <c r="K28" s="267">
        <f t="shared" si="12"/>
        <v>96.327256804406446</v>
      </c>
    </row>
    <row r="29" spans="1:11" ht="25.5" x14ac:dyDescent="0.25">
      <c r="A29" s="172"/>
      <c r="B29" s="174"/>
      <c r="C29" s="173"/>
      <c r="D29" s="173">
        <v>6711</v>
      </c>
      <c r="E29" s="179" t="s">
        <v>244</v>
      </c>
      <c r="F29" s="266">
        <f>ukupno!C26</f>
        <v>55372.3</v>
      </c>
      <c r="G29" s="266">
        <f>ukupno!D26</f>
        <v>83698</v>
      </c>
      <c r="H29" s="266">
        <f>G29*K4</f>
        <v>41849</v>
      </c>
      <c r="I29" s="268">
        <f>ukupno!E26</f>
        <v>40490.42</v>
      </c>
      <c r="J29" s="267">
        <f t="shared" si="11"/>
        <v>73.123962703373337</v>
      </c>
      <c r="K29" s="267">
        <f t="shared" si="12"/>
        <v>96.753614184329379</v>
      </c>
    </row>
    <row r="30" spans="1:11" ht="38.25" x14ac:dyDescent="0.25">
      <c r="A30" s="172"/>
      <c r="B30" s="174"/>
      <c r="C30" s="173"/>
      <c r="D30" s="173">
        <v>6712</v>
      </c>
      <c r="E30" s="179" t="s">
        <v>245</v>
      </c>
      <c r="F30" s="266">
        <f>ukupno!C27</f>
        <v>1333.01</v>
      </c>
      <c r="G30" s="266">
        <f>ukupno!D27</f>
        <v>3084</v>
      </c>
      <c r="H30" s="266">
        <f>G30*K4</f>
        <v>1542</v>
      </c>
      <c r="I30" s="268">
        <f>ukupno!E27</f>
        <v>1306.94</v>
      </c>
      <c r="J30" s="267">
        <f t="shared" si="11"/>
        <v>98.044275736866197</v>
      </c>
      <c r="K30" s="267">
        <f t="shared" si="12"/>
        <v>84.756160830090792</v>
      </c>
    </row>
    <row r="31" spans="1:11" ht="25.5" x14ac:dyDescent="0.25">
      <c r="A31" s="172"/>
      <c r="B31" s="172">
        <v>68</v>
      </c>
      <c r="C31" s="173"/>
      <c r="D31" s="173"/>
      <c r="E31" s="179" t="s">
        <v>246</v>
      </c>
      <c r="F31" s="266">
        <f>F32</f>
        <v>2329.5100000000002</v>
      </c>
      <c r="G31" s="266">
        <f t="shared" ref="G31:I31" si="17">G32</f>
        <v>3800</v>
      </c>
      <c r="H31" s="266">
        <f t="shared" si="17"/>
        <v>1900</v>
      </c>
      <c r="I31" s="266">
        <f t="shared" si="17"/>
        <v>0</v>
      </c>
      <c r="J31" s="267">
        <f t="shared" si="11"/>
        <v>0</v>
      </c>
      <c r="K31" s="267">
        <f t="shared" si="12"/>
        <v>0</v>
      </c>
    </row>
    <row r="32" spans="1:11" x14ac:dyDescent="0.25">
      <c r="A32" s="172"/>
      <c r="B32" s="174"/>
      <c r="C32" s="173">
        <v>683</v>
      </c>
      <c r="D32" s="173"/>
      <c r="E32" s="179" t="s">
        <v>247</v>
      </c>
      <c r="F32" s="266">
        <f>F33</f>
        <v>2329.5100000000002</v>
      </c>
      <c r="G32" s="266">
        <f t="shared" ref="G32:I32" si="18">G33</f>
        <v>3800</v>
      </c>
      <c r="H32" s="266">
        <f t="shared" si="18"/>
        <v>1900</v>
      </c>
      <c r="I32" s="266">
        <f t="shared" si="18"/>
        <v>0</v>
      </c>
      <c r="J32" s="267">
        <f t="shared" si="11"/>
        <v>0</v>
      </c>
      <c r="K32" s="267">
        <f t="shared" si="12"/>
        <v>0</v>
      </c>
    </row>
    <row r="33" spans="1:11" x14ac:dyDescent="0.25">
      <c r="A33" s="172"/>
      <c r="B33" s="172"/>
      <c r="C33" s="173"/>
      <c r="D33" s="173">
        <v>6831</v>
      </c>
      <c r="E33" s="179" t="s">
        <v>247</v>
      </c>
      <c r="F33" s="266">
        <f>ukupno!C29</f>
        <v>2329.5100000000002</v>
      </c>
      <c r="G33" s="266">
        <f>ukupno!D29</f>
        <v>3800</v>
      </c>
      <c r="H33" s="266">
        <f>G33*K4</f>
        <v>1900</v>
      </c>
      <c r="I33" s="268">
        <f>ukupno!E29</f>
        <v>0</v>
      </c>
      <c r="J33" s="267">
        <f t="shared" si="11"/>
        <v>0</v>
      </c>
      <c r="K33" s="267">
        <f t="shared" si="12"/>
        <v>0</v>
      </c>
    </row>
    <row r="34" spans="1:11" ht="25.5" x14ac:dyDescent="0.25">
      <c r="A34" s="174">
        <v>7</v>
      </c>
      <c r="B34" s="172"/>
      <c r="C34" s="173"/>
      <c r="D34" s="173"/>
      <c r="E34" s="170" t="s">
        <v>217</v>
      </c>
      <c r="F34" s="241">
        <f>F35</f>
        <v>0</v>
      </c>
      <c r="G34" s="241">
        <f t="shared" ref="G34:I34" si="19">G35</f>
        <v>1000</v>
      </c>
      <c r="H34" s="241">
        <f t="shared" si="19"/>
        <v>500</v>
      </c>
      <c r="I34" s="241">
        <f t="shared" si="19"/>
        <v>0</v>
      </c>
      <c r="J34" s="265" t="e">
        <f t="shared" si="11"/>
        <v>#DIV/0!</v>
      </c>
      <c r="K34" s="265">
        <f t="shared" si="12"/>
        <v>0</v>
      </c>
    </row>
    <row r="35" spans="1:11" ht="25.5" x14ac:dyDescent="0.25">
      <c r="A35" s="172"/>
      <c r="B35" s="172">
        <v>72</v>
      </c>
      <c r="C35" s="173"/>
      <c r="D35" s="173"/>
      <c r="E35" s="175" t="s">
        <v>218</v>
      </c>
      <c r="F35" s="266">
        <f>F36</f>
        <v>0</v>
      </c>
      <c r="G35" s="266">
        <f t="shared" ref="G35:I35" si="20">G36</f>
        <v>1000</v>
      </c>
      <c r="H35" s="266">
        <f t="shared" si="20"/>
        <v>500</v>
      </c>
      <c r="I35" s="266">
        <f t="shared" si="20"/>
        <v>0</v>
      </c>
      <c r="J35" s="267" t="e">
        <f t="shared" si="11"/>
        <v>#DIV/0!</v>
      </c>
      <c r="K35" s="267">
        <f t="shared" si="12"/>
        <v>0</v>
      </c>
    </row>
    <row r="36" spans="1:11" ht="25.5" x14ac:dyDescent="0.25">
      <c r="A36" s="172"/>
      <c r="B36" s="172"/>
      <c r="C36" s="172">
        <v>721</v>
      </c>
      <c r="D36" s="172"/>
      <c r="E36" s="175" t="s">
        <v>219</v>
      </c>
      <c r="F36" s="266">
        <f>F37</f>
        <v>0</v>
      </c>
      <c r="G36" s="266">
        <f>G37</f>
        <v>1000</v>
      </c>
      <c r="H36" s="266">
        <f>H37</f>
        <v>500</v>
      </c>
      <c r="I36" s="266">
        <f>I37</f>
        <v>0</v>
      </c>
      <c r="J36" s="267" t="e">
        <f t="shared" si="11"/>
        <v>#DIV/0!</v>
      </c>
      <c r="K36" s="267">
        <f t="shared" si="12"/>
        <v>0</v>
      </c>
    </row>
    <row r="37" spans="1:11" x14ac:dyDescent="0.25">
      <c r="A37" s="172"/>
      <c r="B37" s="172"/>
      <c r="C37" s="172"/>
      <c r="D37" s="172">
        <v>7211</v>
      </c>
      <c r="E37" s="175" t="s">
        <v>220</v>
      </c>
      <c r="F37" s="266">
        <f>ukupno!C32</f>
        <v>0</v>
      </c>
      <c r="G37" s="266">
        <f>ukupno!D32</f>
        <v>1000</v>
      </c>
      <c r="H37" s="266">
        <f>G37*K4</f>
        <v>500</v>
      </c>
      <c r="I37" s="268">
        <f>ukupno!E32</f>
        <v>0</v>
      </c>
      <c r="J37" s="267" t="e">
        <f t="shared" ref="J37" si="21">I37/F37*100</f>
        <v>#DIV/0!</v>
      </c>
      <c r="K37" s="267">
        <f t="shared" ref="K37" si="22">I37/H37*100</f>
        <v>0</v>
      </c>
    </row>
    <row r="38" spans="1:11" x14ac:dyDescent="0.25">
      <c r="A38" s="174">
        <v>9</v>
      </c>
      <c r="B38" s="172"/>
      <c r="C38" s="172"/>
      <c r="D38" s="172"/>
      <c r="E38" s="262" t="s">
        <v>379</v>
      </c>
      <c r="F38" s="266">
        <f>F39</f>
        <v>54432.1</v>
      </c>
      <c r="G38" s="269">
        <f t="shared" ref="G38:I38" si="23">G39</f>
        <v>-55697</v>
      </c>
      <c r="H38" s="269">
        <f t="shared" si="23"/>
        <v>-27848.5</v>
      </c>
      <c r="I38" s="266">
        <f t="shared" si="23"/>
        <v>0</v>
      </c>
      <c r="J38" s="267"/>
      <c r="K38" s="267"/>
    </row>
    <row r="39" spans="1:11" x14ac:dyDescent="0.25">
      <c r="A39" s="172"/>
      <c r="B39" s="172">
        <v>92</v>
      </c>
      <c r="C39" s="172"/>
      <c r="D39" s="172"/>
      <c r="E39" s="175" t="s">
        <v>380</v>
      </c>
      <c r="F39" s="266">
        <f>F40</f>
        <v>54432.1</v>
      </c>
      <c r="G39" s="266">
        <f t="shared" ref="G39:I39" si="24">G40</f>
        <v>-55697</v>
      </c>
      <c r="H39" s="266">
        <f t="shared" si="24"/>
        <v>-27848.5</v>
      </c>
      <c r="I39" s="266">
        <f t="shared" si="24"/>
        <v>0</v>
      </c>
      <c r="J39" s="267"/>
      <c r="K39" s="267"/>
    </row>
    <row r="40" spans="1:11" x14ac:dyDescent="0.25">
      <c r="A40" s="172"/>
      <c r="B40" s="172"/>
      <c r="C40" s="172">
        <v>922</v>
      </c>
      <c r="D40" s="172"/>
      <c r="E40" s="175" t="s">
        <v>381</v>
      </c>
      <c r="F40" s="266">
        <f>F41</f>
        <v>54432.1</v>
      </c>
      <c r="G40" s="266">
        <f t="shared" ref="G40:I40" si="25">G41</f>
        <v>-55697</v>
      </c>
      <c r="H40" s="266">
        <f t="shared" si="25"/>
        <v>-27848.5</v>
      </c>
      <c r="I40" s="266">
        <f t="shared" si="25"/>
        <v>0</v>
      </c>
      <c r="J40" s="267"/>
      <c r="K40" s="267"/>
    </row>
    <row r="41" spans="1:11" x14ac:dyDescent="0.25">
      <c r="A41" s="172"/>
      <c r="B41" s="172"/>
      <c r="C41" s="172"/>
      <c r="D41" s="172">
        <v>9221</v>
      </c>
      <c r="E41" s="175" t="s">
        <v>382</v>
      </c>
      <c r="F41" s="266">
        <f>ukupno!C35</f>
        <v>54432.1</v>
      </c>
      <c r="G41" s="266">
        <f>ukupno!D35</f>
        <v>-55697</v>
      </c>
      <c r="H41" s="266">
        <f>G41*K4</f>
        <v>-27848.5</v>
      </c>
      <c r="I41" s="268">
        <f>ukupno!E35</f>
        <v>0</v>
      </c>
      <c r="J41" s="267"/>
      <c r="K41" s="267"/>
    </row>
    <row r="42" spans="1:11" x14ac:dyDescent="0.25">
      <c r="A42" s="188"/>
      <c r="B42" s="188"/>
      <c r="C42" s="188"/>
      <c r="D42" s="188"/>
      <c r="E42" s="189"/>
      <c r="F42" s="190"/>
      <c r="G42" s="190"/>
      <c r="H42" s="190"/>
      <c r="I42" s="354">
        <v>0.5</v>
      </c>
      <c r="J42" s="354"/>
      <c r="K42" s="354"/>
    </row>
    <row r="43" spans="1:11" x14ac:dyDescent="0.25">
      <c r="A43" s="188"/>
      <c r="B43" s="188"/>
      <c r="C43" s="188"/>
      <c r="D43" s="188"/>
      <c r="E43" s="189"/>
      <c r="F43" s="190"/>
      <c r="G43" s="190"/>
      <c r="H43" s="190"/>
      <c r="I43" s="355"/>
      <c r="J43" s="355"/>
      <c r="K43" s="355"/>
    </row>
    <row r="44" spans="1:11" x14ac:dyDescent="0.25">
      <c r="A44" s="188"/>
      <c r="B44" s="188"/>
      <c r="C44" s="188"/>
      <c r="D44" s="188"/>
      <c r="E44" s="189"/>
      <c r="F44" s="190"/>
      <c r="G44" s="190"/>
      <c r="H44" s="190"/>
      <c r="I44" s="355"/>
      <c r="J44" s="355"/>
      <c r="K44" s="355"/>
    </row>
    <row r="45" spans="1:11" x14ac:dyDescent="0.25">
      <c r="A45" s="188"/>
      <c r="B45" s="188"/>
      <c r="C45" s="188"/>
      <c r="D45" s="188"/>
      <c r="E45" s="189"/>
      <c r="F45" s="190"/>
      <c r="G45" s="190"/>
      <c r="H45" s="190"/>
      <c r="I45" s="355"/>
      <c r="J45" s="355"/>
      <c r="K45" s="355"/>
    </row>
    <row r="46" spans="1:11" ht="51" x14ac:dyDescent="0.25">
      <c r="A46" s="362" t="s">
        <v>191</v>
      </c>
      <c r="B46" s="362"/>
      <c r="C46" s="362"/>
      <c r="D46" s="362"/>
      <c r="E46" s="362"/>
      <c r="F46" s="183" t="str">
        <f t="shared" ref="F46:K46" si="26">F5</f>
        <v xml:space="preserve">OSTVARENJE/IZVRŠENJE 
01.-06.2025. </v>
      </c>
      <c r="G46" s="183" t="str">
        <f t="shared" si="26"/>
        <v>IZVORNI PLAN ILI REBALANS 2026.*</v>
      </c>
      <c r="H46" s="183" t="str">
        <f t="shared" si="26"/>
        <v>TEKUĆI PLAN 2026.*</v>
      </c>
      <c r="I46" s="183" t="str">
        <f t="shared" si="26"/>
        <v xml:space="preserve">OSTVARENJE/IZVRŠENJE 
01.-06.2026. </v>
      </c>
      <c r="J46" s="183" t="str">
        <f t="shared" si="26"/>
        <v>INDEKS</v>
      </c>
      <c r="K46" s="183" t="str">
        <f t="shared" si="26"/>
        <v>INDEKS</v>
      </c>
    </row>
    <row r="47" spans="1:11" x14ac:dyDescent="0.25">
      <c r="A47" s="350">
        <v>1</v>
      </c>
      <c r="B47" s="351"/>
      <c r="C47" s="351"/>
      <c r="D47" s="351"/>
      <c r="E47" s="352"/>
      <c r="F47" s="193">
        <v>2</v>
      </c>
      <c r="G47" s="193">
        <v>3</v>
      </c>
      <c r="H47" s="193">
        <v>4</v>
      </c>
      <c r="I47" s="193">
        <v>5</v>
      </c>
      <c r="J47" s="194" t="s">
        <v>193</v>
      </c>
      <c r="K47" s="194" t="s">
        <v>194</v>
      </c>
    </row>
    <row r="48" spans="1:11" x14ac:dyDescent="0.25">
      <c r="A48" s="170"/>
      <c r="B48" s="170"/>
      <c r="C48" s="170"/>
      <c r="D48" s="170"/>
      <c r="E48" s="170" t="s">
        <v>221</v>
      </c>
      <c r="F48" s="237">
        <f>F49+F104</f>
        <v>649804.39</v>
      </c>
      <c r="G48" s="237">
        <f t="shared" ref="G48:I48" si="27">G49+G104</f>
        <v>1345570</v>
      </c>
      <c r="H48" s="237">
        <f t="shared" si="27"/>
        <v>672785</v>
      </c>
      <c r="I48" s="237">
        <f t="shared" si="27"/>
        <v>672245.0199999999</v>
      </c>
      <c r="J48" s="265">
        <f t="shared" ref="J48:J50" si="28">I48/F48*100</f>
        <v>103.45344388947571</v>
      </c>
      <c r="K48" s="265">
        <f t="shared" ref="K48:K50" si="29">I48/H48*100</f>
        <v>99.919739589913561</v>
      </c>
    </row>
    <row r="49" spans="1:11" x14ac:dyDescent="0.25">
      <c r="A49" s="170">
        <v>3</v>
      </c>
      <c r="B49" s="170"/>
      <c r="C49" s="170"/>
      <c r="D49" s="170"/>
      <c r="E49" s="170" t="s">
        <v>222</v>
      </c>
      <c r="F49" s="237">
        <f>F50+F60+F92+F97+F101</f>
        <v>647506.71</v>
      </c>
      <c r="G49" s="237">
        <f t="shared" ref="G49:I49" si="30">G50+G60+G92+G97+G101</f>
        <v>1326436</v>
      </c>
      <c r="H49" s="237">
        <f t="shared" si="30"/>
        <v>663218</v>
      </c>
      <c r="I49" s="237">
        <f t="shared" si="30"/>
        <v>662183.67999999993</v>
      </c>
      <c r="J49" s="265">
        <f t="shared" si="28"/>
        <v>102.26669002395357</v>
      </c>
      <c r="K49" s="265">
        <f t="shared" si="29"/>
        <v>99.844045246057846</v>
      </c>
    </row>
    <row r="50" spans="1:11" x14ac:dyDescent="0.25">
      <c r="A50" s="170"/>
      <c r="B50" s="171">
        <v>31</v>
      </c>
      <c r="C50" s="171"/>
      <c r="D50" s="171"/>
      <c r="E50" s="171" t="s">
        <v>223</v>
      </c>
      <c r="F50" s="266">
        <f>F51+F54+F56</f>
        <v>560383.72</v>
      </c>
      <c r="G50" s="266">
        <f t="shared" ref="G50:I50" si="31">G51+G54+G56</f>
        <v>1136648</v>
      </c>
      <c r="H50" s="266">
        <f t="shared" si="31"/>
        <v>568324</v>
      </c>
      <c r="I50" s="266">
        <f t="shared" si="31"/>
        <v>556490.82999999996</v>
      </c>
      <c r="J50" s="267">
        <f t="shared" si="28"/>
        <v>99.30531707809071</v>
      </c>
      <c r="K50" s="267">
        <f t="shared" si="29"/>
        <v>97.917883108930809</v>
      </c>
    </row>
    <row r="51" spans="1:11" x14ac:dyDescent="0.25">
      <c r="A51" s="172"/>
      <c r="B51" s="172"/>
      <c r="C51" s="172">
        <v>311</v>
      </c>
      <c r="D51" s="172"/>
      <c r="E51" s="172" t="s">
        <v>224</v>
      </c>
      <c r="F51" s="266">
        <f>SUM(F52:F53)</f>
        <v>467978.22</v>
      </c>
      <c r="G51" s="266">
        <f>ukupno!D48</f>
        <v>954600</v>
      </c>
      <c r="H51" s="266">
        <f>G51*I42</f>
        <v>477300</v>
      </c>
      <c r="I51" s="266">
        <f t="shared" ref="I51" si="32">SUM(I52:I53)</f>
        <v>467252.70999999996</v>
      </c>
      <c r="J51" s="267">
        <f>I51/F51*100</f>
        <v>99.844969280835329</v>
      </c>
      <c r="K51" s="267">
        <f>I51/H51*100</f>
        <v>97.894973811020307</v>
      </c>
    </row>
    <row r="52" spans="1:11" x14ac:dyDescent="0.25">
      <c r="A52" s="172"/>
      <c r="B52" s="172"/>
      <c r="C52" s="172"/>
      <c r="D52" s="172">
        <v>3111</v>
      </c>
      <c r="E52" s="172" t="s">
        <v>225</v>
      </c>
      <c r="F52" s="266">
        <f>ukupno!C45+ukupno!C46</f>
        <v>445330.62</v>
      </c>
      <c r="G52" s="266"/>
      <c r="H52" s="266"/>
      <c r="I52" s="268">
        <f>ukupno!E45+ukupno!E46</f>
        <v>442547.42</v>
      </c>
      <c r="J52" s="267">
        <f t="shared" ref="J52:J107" si="33">I52/F52*100</f>
        <v>99.375026132269994</v>
      </c>
      <c r="K52" s="267"/>
    </row>
    <row r="53" spans="1:11" x14ac:dyDescent="0.25">
      <c r="A53" s="172"/>
      <c r="B53" s="172"/>
      <c r="C53" s="172"/>
      <c r="D53" s="172">
        <v>3113</v>
      </c>
      <c r="E53" s="196" t="s">
        <v>248</v>
      </c>
      <c r="F53" s="266">
        <f>ukupno!C47</f>
        <v>22647.599999999999</v>
      </c>
      <c r="G53" s="266"/>
      <c r="H53" s="266"/>
      <c r="I53" s="268">
        <f>ukupno!E47</f>
        <v>24705.29</v>
      </c>
      <c r="J53" s="267">
        <f t="shared" si="33"/>
        <v>109.08568678358857</v>
      </c>
      <c r="K53" s="267"/>
    </row>
    <row r="54" spans="1:11" x14ac:dyDescent="0.25">
      <c r="A54" s="172"/>
      <c r="B54" s="172"/>
      <c r="C54" s="172">
        <v>312</v>
      </c>
      <c r="D54" s="172"/>
      <c r="E54" s="196" t="s">
        <v>249</v>
      </c>
      <c r="F54" s="266">
        <f>F55</f>
        <v>16415.489999999998</v>
      </c>
      <c r="G54" s="266">
        <f>ukupno!D54</f>
        <v>34900</v>
      </c>
      <c r="H54" s="266">
        <f>G54*I42</f>
        <v>17450</v>
      </c>
      <c r="I54" s="266">
        <f t="shared" ref="I54" si="34">I55</f>
        <v>12141.44</v>
      </c>
      <c r="J54" s="267">
        <f t="shared" si="33"/>
        <v>73.963311482020956</v>
      </c>
      <c r="K54" s="267">
        <f t="shared" ref="K54:K111" si="35">I54/H54*100</f>
        <v>69.578452722063048</v>
      </c>
    </row>
    <row r="55" spans="1:11" x14ac:dyDescent="0.25">
      <c r="A55" s="172"/>
      <c r="B55" s="172"/>
      <c r="C55" s="172"/>
      <c r="D55" s="172">
        <v>3121</v>
      </c>
      <c r="E55" s="196" t="s">
        <v>249</v>
      </c>
      <c r="F55" s="266">
        <f>ukupno!C54</f>
        <v>16415.489999999998</v>
      </c>
      <c r="G55" s="266"/>
      <c r="H55" s="266"/>
      <c r="I55" s="268">
        <f>ukupno!E54</f>
        <v>12141.44</v>
      </c>
      <c r="J55" s="267">
        <f t="shared" si="33"/>
        <v>73.963311482020956</v>
      </c>
      <c r="K55" s="267"/>
    </row>
    <row r="56" spans="1:11" x14ac:dyDescent="0.25">
      <c r="A56" s="172"/>
      <c r="B56" s="172"/>
      <c r="C56" s="172">
        <v>313</v>
      </c>
      <c r="D56" s="172"/>
      <c r="E56" s="196" t="s">
        <v>250</v>
      </c>
      <c r="F56" s="266">
        <f>SUM(F57:F59)</f>
        <v>75990.009999999995</v>
      </c>
      <c r="G56" s="266">
        <f>ukupno!D59</f>
        <v>147148</v>
      </c>
      <c r="H56" s="266">
        <f>G56*I42</f>
        <v>73574</v>
      </c>
      <c r="I56" s="266">
        <f t="shared" ref="I56" si="36">SUM(I57:I59)</f>
        <v>77096.679999999993</v>
      </c>
      <c r="J56" s="267">
        <f t="shared" si="33"/>
        <v>101.45633616839898</v>
      </c>
      <c r="K56" s="267">
        <f t="shared" si="35"/>
        <v>104.78794139233966</v>
      </c>
    </row>
    <row r="57" spans="1:11" x14ac:dyDescent="0.25">
      <c r="A57" s="172"/>
      <c r="B57" s="172"/>
      <c r="C57" s="172"/>
      <c r="D57" s="172">
        <v>3131</v>
      </c>
      <c r="E57" s="196" t="s">
        <v>251</v>
      </c>
      <c r="F57" s="266">
        <f>ukupno!C55</f>
        <v>0</v>
      </c>
      <c r="G57" s="266"/>
      <c r="H57" s="266"/>
      <c r="I57" s="268">
        <f>ukupno!E55</f>
        <v>0</v>
      </c>
      <c r="J57" s="267"/>
      <c r="K57" s="267"/>
    </row>
    <row r="58" spans="1:11" ht="25.5" x14ac:dyDescent="0.25">
      <c r="A58" s="172"/>
      <c r="B58" s="172"/>
      <c r="C58" s="172"/>
      <c r="D58" s="172">
        <v>3132</v>
      </c>
      <c r="E58" s="196" t="s">
        <v>252</v>
      </c>
      <c r="F58" s="266">
        <f>ukupno!C56+ukupno!C57</f>
        <v>75990.009999999995</v>
      </c>
      <c r="G58" s="266"/>
      <c r="H58" s="266"/>
      <c r="I58" s="268">
        <f>ukupno!E56+ukupno!E57</f>
        <v>77096.679999999993</v>
      </c>
      <c r="J58" s="267">
        <f t="shared" si="33"/>
        <v>101.45633616839898</v>
      </c>
      <c r="K58" s="267"/>
    </row>
    <row r="59" spans="1:11" ht="25.5" x14ac:dyDescent="0.25">
      <c r="A59" s="172"/>
      <c r="B59" s="172"/>
      <c r="C59" s="172"/>
      <c r="D59" s="172">
        <v>3133</v>
      </c>
      <c r="E59" s="196" t="s">
        <v>253</v>
      </c>
      <c r="F59" s="266">
        <f>ukupno!C58</f>
        <v>0</v>
      </c>
      <c r="G59" s="266"/>
      <c r="H59" s="266"/>
      <c r="I59" s="268">
        <f>ukupno!E58</f>
        <v>0</v>
      </c>
      <c r="J59" s="267"/>
      <c r="K59" s="267"/>
    </row>
    <row r="60" spans="1:11" x14ac:dyDescent="0.25">
      <c r="A60" s="172"/>
      <c r="B60" s="172">
        <v>32</v>
      </c>
      <c r="C60" s="173"/>
      <c r="D60" s="173"/>
      <c r="E60" s="172" t="s">
        <v>226</v>
      </c>
      <c r="F60" s="266">
        <f>F61+F66+F73+F83+F85</f>
        <v>86224.069999999992</v>
      </c>
      <c r="G60" s="266">
        <f t="shared" ref="G60:I60" si="37">G61+G66+G73+G83+G85</f>
        <v>187988</v>
      </c>
      <c r="H60" s="266">
        <f t="shared" si="37"/>
        <v>93994</v>
      </c>
      <c r="I60" s="266">
        <f t="shared" si="37"/>
        <v>104894.69</v>
      </c>
      <c r="J60" s="267">
        <f t="shared" si="33"/>
        <v>121.65360554193279</v>
      </c>
      <c r="K60" s="267">
        <f t="shared" si="35"/>
        <v>111.59721897142371</v>
      </c>
    </row>
    <row r="61" spans="1:11" x14ac:dyDescent="0.25">
      <c r="A61" s="172"/>
      <c r="B61" s="172"/>
      <c r="C61" s="172">
        <v>321</v>
      </c>
      <c r="D61" s="172"/>
      <c r="E61" s="172" t="s">
        <v>227</v>
      </c>
      <c r="F61" s="266">
        <f>SUM(F62:F65)</f>
        <v>13947.48</v>
      </c>
      <c r="G61" s="266">
        <f>ukupno!D83</f>
        <v>43710</v>
      </c>
      <c r="H61" s="266">
        <f>G61*I42</f>
        <v>21855</v>
      </c>
      <c r="I61" s="266">
        <f t="shared" ref="I61" si="38">SUM(I62:I65)</f>
        <v>26977.83</v>
      </c>
      <c r="J61" s="267">
        <f t="shared" si="33"/>
        <v>193.42440354816785</v>
      </c>
      <c r="K61" s="267">
        <f t="shared" si="35"/>
        <v>123.4400823610158</v>
      </c>
    </row>
    <row r="62" spans="1:11" x14ac:dyDescent="0.25">
      <c r="A62" s="172"/>
      <c r="B62" s="174"/>
      <c r="C62" s="172"/>
      <c r="D62" s="172">
        <v>3211</v>
      </c>
      <c r="E62" s="175" t="s">
        <v>228</v>
      </c>
      <c r="F62" s="266">
        <f>ukupno!C68</f>
        <v>4764.71</v>
      </c>
      <c r="G62" s="266"/>
      <c r="H62" s="266"/>
      <c r="I62" s="268">
        <f>ukupno!E68</f>
        <v>4590.59</v>
      </c>
      <c r="J62" s="267">
        <f t="shared" si="33"/>
        <v>96.345632787724753</v>
      </c>
      <c r="K62" s="267"/>
    </row>
    <row r="63" spans="1:11" ht="24" customHeight="1" x14ac:dyDescent="0.25">
      <c r="A63" s="172"/>
      <c r="B63" s="174"/>
      <c r="C63" s="172"/>
      <c r="D63" s="172">
        <v>3212</v>
      </c>
      <c r="E63" s="196" t="s">
        <v>254</v>
      </c>
      <c r="F63" s="266">
        <f>ukupno!C70</f>
        <v>5098.2700000000004</v>
      </c>
      <c r="G63" s="266"/>
      <c r="H63" s="266"/>
      <c r="I63" s="268">
        <f>ukupno!E70</f>
        <v>6163.99</v>
      </c>
      <c r="J63" s="267">
        <f t="shared" si="33"/>
        <v>120.90356140416256</v>
      </c>
      <c r="K63" s="267"/>
    </row>
    <row r="64" spans="1:11" x14ac:dyDescent="0.25">
      <c r="A64" s="172"/>
      <c r="B64" s="174"/>
      <c r="C64" s="172"/>
      <c r="D64" s="172">
        <v>3213</v>
      </c>
      <c r="E64" s="196" t="s">
        <v>255</v>
      </c>
      <c r="F64" s="266">
        <f>ukupno!C80</f>
        <v>4026.5</v>
      </c>
      <c r="G64" s="266"/>
      <c r="H64" s="266"/>
      <c r="I64" s="268">
        <f>ukupno!E80</f>
        <v>16093.25</v>
      </c>
      <c r="J64" s="267"/>
      <c r="K64" s="267"/>
    </row>
    <row r="65" spans="1:11" ht="25.9" customHeight="1" x14ac:dyDescent="0.25">
      <c r="A65" s="172"/>
      <c r="B65" s="174"/>
      <c r="C65" s="172"/>
      <c r="D65" s="172">
        <v>3214</v>
      </c>
      <c r="E65" s="196" t="s">
        <v>256</v>
      </c>
      <c r="F65" s="266">
        <f>ukupno!C82</f>
        <v>58</v>
      </c>
      <c r="G65" s="266"/>
      <c r="H65" s="266"/>
      <c r="I65" s="268">
        <f>ukupno!E82</f>
        <v>130</v>
      </c>
      <c r="J65" s="267">
        <f t="shared" si="33"/>
        <v>224.13793103448273</v>
      </c>
      <c r="K65" s="267"/>
    </row>
    <row r="66" spans="1:11" x14ac:dyDescent="0.25">
      <c r="A66" s="172"/>
      <c r="B66" s="174"/>
      <c r="C66" s="172">
        <v>322</v>
      </c>
      <c r="D66" s="172"/>
      <c r="E66" s="196" t="s">
        <v>257</v>
      </c>
      <c r="F66" s="266">
        <f>SUM(F67:F72)</f>
        <v>16342.02</v>
      </c>
      <c r="G66" s="266">
        <f>ukupno!D111</f>
        <v>35450</v>
      </c>
      <c r="H66" s="266">
        <f>G66*I42</f>
        <v>17725</v>
      </c>
      <c r="I66" s="266">
        <f t="shared" ref="I66" si="39">SUM(I67:I72)</f>
        <v>15702.109999999999</v>
      </c>
      <c r="J66" s="267">
        <f t="shared" si="33"/>
        <v>96.084266204545088</v>
      </c>
      <c r="K66" s="267">
        <f t="shared" si="35"/>
        <v>88.587362482369528</v>
      </c>
    </row>
    <row r="67" spans="1:11" ht="26.45" customHeight="1" x14ac:dyDescent="0.25">
      <c r="A67" s="172"/>
      <c r="B67" s="174"/>
      <c r="C67" s="172"/>
      <c r="D67" s="172">
        <v>3221</v>
      </c>
      <c r="E67" s="196" t="s">
        <v>258</v>
      </c>
      <c r="F67" s="266">
        <f>ukupno!C89</f>
        <v>4306.01</v>
      </c>
      <c r="G67" s="266"/>
      <c r="H67" s="266"/>
      <c r="I67" s="268">
        <f>ukupno!E89</f>
        <v>4753.1099999999997</v>
      </c>
      <c r="J67" s="267">
        <f t="shared" si="33"/>
        <v>110.38316213849943</v>
      </c>
      <c r="K67" s="267"/>
    </row>
    <row r="68" spans="1:11" ht="15" customHeight="1" x14ac:dyDescent="0.25">
      <c r="A68" s="172"/>
      <c r="B68" s="174"/>
      <c r="C68" s="172"/>
      <c r="D68" s="172">
        <v>3222</v>
      </c>
      <c r="E68" s="196" t="s">
        <v>259</v>
      </c>
      <c r="F68" s="266">
        <f>ukupno!C92</f>
        <v>722.79</v>
      </c>
      <c r="G68" s="266"/>
      <c r="H68" s="266"/>
      <c r="I68" s="268">
        <f>ukupno!E92</f>
        <v>232.17</v>
      </c>
      <c r="J68" s="267">
        <v>0</v>
      </c>
      <c r="K68" s="267"/>
    </row>
    <row r="69" spans="1:11" x14ac:dyDescent="0.25">
      <c r="A69" s="172"/>
      <c r="B69" s="174"/>
      <c r="C69" s="172"/>
      <c r="D69" s="172">
        <v>3223</v>
      </c>
      <c r="E69" s="196" t="s">
        <v>260</v>
      </c>
      <c r="F69" s="266">
        <f>ukupno!C96</f>
        <v>7318.01</v>
      </c>
      <c r="G69" s="266"/>
      <c r="H69" s="266"/>
      <c r="I69" s="268">
        <f>ukupno!E96</f>
        <v>8038.69</v>
      </c>
      <c r="J69" s="267">
        <f t="shared" si="33"/>
        <v>109.84803245691108</v>
      </c>
      <c r="K69" s="267"/>
    </row>
    <row r="70" spans="1:11" ht="28.15" customHeight="1" x14ac:dyDescent="0.25">
      <c r="A70" s="172"/>
      <c r="B70" s="174"/>
      <c r="C70" s="172"/>
      <c r="D70" s="172">
        <v>3224</v>
      </c>
      <c r="E70" s="196" t="s">
        <v>261</v>
      </c>
      <c r="F70" s="266">
        <f>ukupno!C99</f>
        <v>3947.98</v>
      </c>
      <c r="G70" s="266"/>
      <c r="H70" s="266"/>
      <c r="I70" s="268">
        <f>ukupno!E99</f>
        <v>1974.13</v>
      </c>
      <c r="J70" s="267">
        <f t="shared" si="33"/>
        <v>50.003546117254906</v>
      </c>
      <c r="K70" s="267"/>
    </row>
    <row r="71" spans="1:11" x14ac:dyDescent="0.25">
      <c r="A71" s="172"/>
      <c r="B71" s="174"/>
      <c r="C71" s="172"/>
      <c r="D71" s="172">
        <v>3225</v>
      </c>
      <c r="E71" s="196" t="s">
        <v>262</v>
      </c>
      <c r="F71" s="266">
        <f>ukupno!C101</f>
        <v>47.23</v>
      </c>
      <c r="G71" s="266"/>
      <c r="H71" s="266"/>
      <c r="I71" s="268">
        <f>ukupno!E101</f>
        <v>556.62</v>
      </c>
      <c r="J71" s="267"/>
      <c r="K71" s="267"/>
    </row>
    <row r="72" spans="1:11" ht="27" customHeight="1" x14ac:dyDescent="0.25">
      <c r="A72" s="172"/>
      <c r="B72" s="174"/>
      <c r="C72" s="172"/>
      <c r="D72" s="172">
        <v>3227</v>
      </c>
      <c r="E72" s="196" t="s">
        <v>263</v>
      </c>
      <c r="F72" s="266">
        <f>ukupno!C103</f>
        <v>0</v>
      </c>
      <c r="G72" s="266"/>
      <c r="H72" s="266"/>
      <c r="I72" s="268">
        <f>ukupno!E103</f>
        <v>147.38999999999999</v>
      </c>
      <c r="J72" s="267">
        <v>0</v>
      </c>
      <c r="K72" s="267"/>
    </row>
    <row r="73" spans="1:11" ht="21" customHeight="1" x14ac:dyDescent="0.25">
      <c r="A73" s="172"/>
      <c r="B73" s="174"/>
      <c r="C73" s="172">
        <v>323</v>
      </c>
      <c r="D73" s="172"/>
      <c r="E73" s="196" t="s">
        <v>264</v>
      </c>
      <c r="F73" s="266">
        <f>SUM(F74:F82)</f>
        <v>32067.910000000003</v>
      </c>
      <c r="G73" s="266">
        <f>ukupno!D158</f>
        <v>61360</v>
      </c>
      <c r="H73" s="266">
        <f>G73*I42</f>
        <v>30680</v>
      </c>
      <c r="I73" s="266">
        <f t="shared" ref="I73" si="40">SUM(I74:I82)</f>
        <v>27449.879999999997</v>
      </c>
      <c r="J73" s="267">
        <f t="shared" si="33"/>
        <v>85.599217410801003</v>
      </c>
      <c r="K73" s="267">
        <f t="shared" si="35"/>
        <v>89.471577574967398</v>
      </c>
    </row>
    <row r="74" spans="1:11" ht="18" customHeight="1" x14ac:dyDescent="0.25">
      <c r="A74" s="172"/>
      <c r="B74" s="174"/>
      <c r="C74" s="172"/>
      <c r="D74" s="172">
        <v>3231</v>
      </c>
      <c r="E74" s="196" t="s">
        <v>265</v>
      </c>
      <c r="F74" s="266">
        <f>ukupno!C116</f>
        <v>8038.71</v>
      </c>
      <c r="G74" s="266"/>
      <c r="H74" s="266"/>
      <c r="I74" s="268">
        <f>ukupno!E116</f>
        <v>11771.97</v>
      </c>
      <c r="J74" s="267">
        <f t="shared" si="33"/>
        <v>146.44103344939671</v>
      </c>
      <c r="K74" s="267"/>
    </row>
    <row r="75" spans="1:11" ht="27" customHeight="1" x14ac:dyDescent="0.25">
      <c r="A75" s="172"/>
      <c r="B75" s="174"/>
      <c r="C75" s="172"/>
      <c r="D75" s="172">
        <v>3232</v>
      </c>
      <c r="E75" s="196" t="s">
        <v>266</v>
      </c>
      <c r="F75" s="266">
        <f>ukupno!C120</f>
        <v>7334.74</v>
      </c>
      <c r="G75" s="266"/>
      <c r="H75" s="266"/>
      <c r="I75" s="268">
        <f>ukupno!E120</f>
        <v>1154.83</v>
      </c>
      <c r="J75" s="267">
        <f t="shared" si="33"/>
        <v>15.74466170580007</v>
      </c>
      <c r="K75" s="267"/>
    </row>
    <row r="76" spans="1:11" x14ac:dyDescent="0.25">
      <c r="A76" s="172"/>
      <c r="B76" s="174"/>
      <c r="C76" s="172"/>
      <c r="D76" s="172">
        <v>3233</v>
      </c>
      <c r="E76" s="196" t="s">
        <v>267</v>
      </c>
      <c r="F76" s="266">
        <f>ukupno!C124</f>
        <v>0</v>
      </c>
      <c r="G76" s="266"/>
      <c r="H76" s="266"/>
      <c r="I76" s="268">
        <f>ukupno!E124</f>
        <v>159.38</v>
      </c>
      <c r="J76" s="267" t="e">
        <f t="shared" si="33"/>
        <v>#DIV/0!</v>
      </c>
      <c r="K76" s="267"/>
    </row>
    <row r="77" spans="1:11" x14ac:dyDescent="0.25">
      <c r="A77" s="172"/>
      <c r="B77" s="174"/>
      <c r="C77" s="172"/>
      <c r="D77" s="172">
        <v>3234</v>
      </c>
      <c r="E77" s="196" t="s">
        <v>268</v>
      </c>
      <c r="F77" s="266">
        <f>ukupno!C128</f>
        <v>3761.11</v>
      </c>
      <c r="G77" s="266"/>
      <c r="H77" s="266"/>
      <c r="I77" s="268">
        <f>ukupno!E128</f>
        <v>4079.96</v>
      </c>
      <c r="J77" s="267">
        <f t="shared" si="33"/>
        <v>108.47755051035466</v>
      </c>
      <c r="K77" s="267"/>
    </row>
    <row r="78" spans="1:11" x14ac:dyDescent="0.25">
      <c r="A78" s="172"/>
      <c r="B78" s="174"/>
      <c r="C78" s="172"/>
      <c r="D78" s="172">
        <v>3235</v>
      </c>
      <c r="E78" s="196" t="s">
        <v>269</v>
      </c>
      <c r="F78" s="266">
        <f>ukupno!C132</f>
        <v>5057.45</v>
      </c>
      <c r="G78" s="266"/>
      <c r="H78" s="266"/>
      <c r="I78" s="268">
        <f>ukupno!E132</f>
        <v>792.81999999999994</v>
      </c>
      <c r="J78" s="267">
        <f t="shared" si="33"/>
        <v>15.676279547993555</v>
      </c>
      <c r="K78" s="267"/>
    </row>
    <row r="79" spans="1:11" x14ac:dyDescent="0.25">
      <c r="A79" s="172"/>
      <c r="B79" s="174"/>
      <c r="C79" s="172"/>
      <c r="D79" s="172">
        <v>3236</v>
      </c>
      <c r="E79" s="196" t="s">
        <v>270</v>
      </c>
      <c r="F79" s="266">
        <f>ukupno!C135</f>
        <v>61.04</v>
      </c>
      <c r="G79" s="266"/>
      <c r="H79" s="266"/>
      <c r="I79" s="268">
        <f>ukupno!E135</f>
        <v>349.1</v>
      </c>
      <c r="J79" s="267">
        <f t="shared" si="33"/>
        <v>571.92005242463961</v>
      </c>
      <c r="K79" s="267"/>
    </row>
    <row r="80" spans="1:11" x14ac:dyDescent="0.25">
      <c r="A80" s="172"/>
      <c r="B80" s="174"/>
      <c r="C80" s="172"/>
      <c r="D80" s="172">
        <v>3237</v>
      </c>
      <c r="E80" s="196" t="s">
        <v>271</v>
      </c>
      <c r="F80" s="266">
        <f>ukupno!C147</f>
        <v>1327.33</v>
      </c>
      <c r="G80" s="266"/>
      <c r="H80" s="266"/>
      <c r="I80" s="268">
        <f>ukupno!E147</f>
        <v>1347.59</v>
      </c>
      <c r="J80" s="267">
        <f t="shared" si="33"/>
        <v>101.5263724921459</v>
      </c>
      <c r="K80" s="267"/>
    </row>
    <row r="81" spans="1:11" x14ac:dyDescent="0.25">
      <c r="A81" s="172"/>
      <c r="B81" s="174"/>
      <c r="C81" s="172"/>
      <c r="D81" s="172">
        <v>3238</v>
      </c>
      <c r="E81" s="196" t="s">
        <v>272</v>
      </c>
      <c r="F81" s="266">
        <f>ukupno!C150</f>
        <v>1174.31</v>
      </c>
      <c r="G81" s="266"/>
      <c r="H81" s="266"/>
      <c r="I81" s="268">
        <f>ukupno!E150</f>
        <v>898.84</v>
      </c>
      <c r="J81" s="267">
        <f t="shared" si="33"/>
        <v>76.541969326668436</v>
      </c>
      <c r="K81" s="267"/>
    </row>
    <row r="82" spans="1:11" x14ac:dyDescent="0.25">
      <c r="A82" s="172"/>
      <c r="B82" s="174"/>
      <c r="C82" s="172"/>
      <c r="D82" s="172">
        <v>3239</v>
      </c>
      <c r="E82" s="196" t="s">
        <v>273</v>
      </c>
      <c r="F82" s="266">
        <f>ukupno!C157</f>
        <v>5313.2199999999993</v>
      </c>
      <c r="G82" s="266"/>
      <c r="H82" s="266"/>
      <c r="I82" s="268">
        <f>ukupno!E157</f>
        <v>6895.39</v>
      </c>
      <c r="J82" s="267">
        <f t="shared" si="33"/>
        <v>129.77798773625037</v>
      </c>
      <c r="K82" s="267"/>
    </row>
    <row r="83" spans="1:11" ht="25.5" x14ac:dyDescent="0.25">
      <c r="A83" s="172"/>
      <c r="B83" s="174"/>
      <c r="C83" s="172">
        <v>324</v>
      </c>
      <c r="D83" s="172"/>
      <c r="E83" s="196" t="s">
        <v>274</v>
      </c>
      <c r="F83" s="266">
        <f>F84</f>
        <v>6608.68</v>
      </c>
      <c r="G83" s="266">
        <f>ukupno!D161</f>
        <v>36910</v>
      </c>
      <c r="H83" s="266">
        <f>G83*I42</f>
        <v>18455</v>
      </c>
      <c r="I83" s="266">
        <f t="shared" ref="I83" si="41">I84</f>
        <v>31444</v>
      </c>
      <c r="J83" s="267">
        <v>0</v>
      </c>
      <c r="K83" s="267">
        <f t="shared" si="35"/>
        <v>170.38201029531294</v>
      </c>
    </row>
    <row r="84" spans="1:11" ht="25.5" x14ac:dyDescent="0.25">
      <c r="A84" s="172"/>
      <c r="B84" s="174"/>
      <c r="C84" s="172"/>
      <c r="D84" s="172">
        <v>3241</v>
      </c>
      <c r="E84" s="196" t="s">
        <v>274</v>
      </c>
      <c r="F84" s="266">
        <f>ukupno!C161</f>
        <v>6608.68</v>
      </c>
      <c r="G84" s="266"/>
      <c r="H84" s="266"/>
      <c r="I84" s="268">
        <f>ukupno!E161</f>
        <v>31444</v>
      </c>
      <c r="J84" s="267">
        <v>0</v>
      </c>
      <c r="K84" s="267"/>
    </row>
    <row r="85" spans="1:11" ht="25.5" x14ac:dyDescent="0.25">
      <c r="A85" s="172"/>
      <c r="B85" s="174"/>
      <c r="C85" s="172">
        <v>329</v>
      </c>
      <c r="D85" s="172"/>
      <c r="E85" s="196" t="s">
        <v>275</v>
      </c>
      <c r="F85" s="266">
        <f>SUM(F86:F91)</f>
        <v>17257.98</v>
      </c>
      <c r="G85" s="266">
        <f>ukupno!D188</f>
        <v>10558</v>
      </c>
      <c r="H85" s="266">
        <f>G85*I42</f>
        <v>5279</v>
      </c>
      <c r="I85" s="266">
        <f t="shared" ref="I85" si="42">SUM(I86:I91)</f>
        <v>3320.87</v>
      </c>
      <c r="J85" s="267">
        <f t="shared" si="33"/>
        <v>19.242518533455247</v>
      </c>
      <c r="K85" s="267">
        <f t="shared" si="35"/>
        <v>62.907179390035992</v>
      </c>
    </row>
    <row r="86" spans="1:11" x14ac:dyDescent="0.25">
      <c r="A86" s="172"/>
      <c r="B86" s="174"/>
      <c r="C86" s="172"/>
      <c r="D86" s="172">
        <v>3292</v>
      </c>
      <c r="E86" s="196" t="s">
        <v>276</v>
      </c>
      <c r="F86" s="266">
        <f>ukupno!C164</f>
        <v>466.17</v>
      </c>
      <c r="G86" s="266"/>
      <c r="H86" s="266"/>
      <c r="I86" s="268">
        <f>ukupno!E164</f>
        <v>636.1</v>
      </c>
      <c r="J86" s="267"/>
      <c r="K86" s="267"/>
    </row>
    <row r="87" spans="1:11" x14ac:dyDescent="0.25">
      <c r="A87" s="172"/>
      <c r="B87" s="174"/>
      <c r="C87" s="172"/>
      <c r="D87" s="172">
        <v>3293</v>
      </c>
      <c r="E87" s="196" t="s">
        <v>277</v>
      </c>
      <c r="F87" s="266">
        <f>ukupno!C166</f>
        <v>1674.07</v>
      </c>
      <c r="G87" s="266"/>
      <c r="H87" s="266"/>
      <c r="I87" s="268">
        <f>ukupno!E166</f>
        <v>696.84</v>
      </c>
      <c r="J87" s="267">
        <f t="shared" si="33"/>
        <v>41.62549953108293</v>
      </c>
      <c r="K87" s="267"/>
    </row>
    <row r="88" spans="1:11" x14ac:dyDescent="0.25">
      <c r="A88" s="172"/>
      <c r="B88" s="174"/>
      <c r="C88" s="172"/>
      <c r="D88" s="172">
        <v>3294</v>
      </c>
      <c r="E88" s="196" t="s">
        <v>278</v>
      </c>
      <c r="F88" s="266">
        <f>ukupno!C169</f>
        <v>40</v>
      </c>
      <c r="G88" s="266"/>
      <c r="H88" s="266"/>
      <c r="I88" s="268">
        <f>ukupno!E169</f>
        <v>165</v>
      </c>
      <c r="J88" s="267">
        <f t="shared" si="33"/>
        <v>412.5</v>
      </c>
      <c r="K88" s="267"/>
    </row>
    <row r="89" spans="1:11" ht="43.15" customHeight="1" x14ac:dyDescent="0.25">
      <c r="A89" s="172"/>
      <c r="B89" s="174"/>
      <c r="C89" s="172"/>
      <c r="D89" s="172">
        <v>3295</v>
      </c>
      <c r="E89" s="197" t="s">
        <v>279</v>
      </c>
      <c r="F89" s="266">
        <f>ukupno!C182</f>
        <v>63.72</v>
      </c>
      <c r="G89" s="266"/>
      <c r="H89" s="266"/>
      <c r="I89" s="268">
        <f>ukupno!E182</f>
        <v>215.93</v>
      </c>
      <c r="J89" s="267">
        <f t="shared" si="33"/>
        <v>338.87319522912748</v>
      </c>
      <c r="K89" s="267"/>
    </row>
    <row r="90" spans="1:11" x14ac:dyDescent="0.25">
      <c r="A90" s="172"/>
      <c r="B90" s="174"/>
      <c r="C90" s="172"/>
      <c r="D90" s="172">
        <v>3296</v>
      </c>
      <c r="E90" s="198" t="s">
        <v>280</v>
      </c>
      <c r="F90" s="266">
        <f>ukupno!C184</f>
        <v>0</v>
      </c>
      <c r="G90" s="266"/>
      <c r="H90" s="266"/>
      <c r="I90" s="268">
        <f>ukupno!E184</f>
        <v>0</v>
      </c>
      <c r="J90" s="267"/>
      <c r="K90" s="267"/>
    </row>
    <row r="91" spans="1:11" ht="25.5" x14ac:dyDescent="0.25">
      <c r="A91" s="172"/>
      <c r="B91" s="174"/>
      <c r="C91" s="172"/>
      <c r="D91" s="172">
        <v>3299</v>
      </c>
      <c r="E91" s="196" t="s">
        <v>275</v>
      </c>
      <c r="F91" s="266">
        <f>ukupno!C187</f>
        <v>15014.02</v>
      </c>
      <c r="G91" s="266"/>
      <c r="H91" s="266"/>
      <c r="I91" s="268">
        <f>ukupno!E187</f>
        <v>1607</v>
      </c>
      <c r="J91" s="267">
        <f t="shared" si="33"/>
        <v>10.703329288225271</v>
      </c>
      <c r="K91" s="267"/>
    </row>
    <row r="92" spans="1:11" x14ac:dyDescent="0.25">
      <c r="A92" s="172"/>
      <c r="B92" s="172">
        <v>34</v>
      </c>
      <c r="C92" s="172"/>
      <c r="D92" s="172"/>
      <c r="E92" s="196" t="s">
        <v>281</v>
      </c>
      <c r="F92" s="266">
        <f>F93</f>
        <v>312.27</v>
      </c>
      <c r="G92" s="266">
        <f t="shared" ref="G92:I92" si="43">G93</f>
        <v>300</v>
      </c>
      <c r="H92" s="266">
        <f t="shared" si="43"/>
        <v>150</v>
      </c>
      <c r="I92" s="266">
        <f t="shared" si="43"/>
        <v>6.94</v>
      </c>
      <c r="J92" s="267">
        <f t="shared" si="33"/>
        <v>2.2224357126845362</v>
      </c>
      <c r="K92" s="267">
        <f t="shared" si="35"/>
        <v>4.6266666666666669</v>
      </c>
    </row>
    <row r="93" spans="1:11" x14ac:dyDescent="0.25">
      <c r="A93" s="172"/>
      <c r="B93" s="174"/>
      <c r="C93" s="172">
        <v>343</v>
      </c>
      <c r="D93" s="172"/>
      <c r="E93" s="196" t="s">
        <v>282</v>
      </c>
      <c r="F93" s="266">
        <f>SUM(F94:F96)</f>
        <v>312.27</v>
      </c>
      <c r="G93" s="266">
        <f>ukupno!D199</f>
        <v>300</v>
      </c>
      <c r="H93" s="266">
        <f>G93*I42</f>
        <v>150</v>
      </c>
      <c r="I93" s="266">
        <f t="shared" ref="I93" si="44">SUM(I94:I96)</f>
        <v>6.94</v>
      </c>
      <c r="J93" s="267">
        <f t="shared" si="33"/>
        <v>2.2224357126845362</v>
      </c>
      <c r="K93" s="267">
        <f t="shared" si="35"/>
        <v>4.6266666666666669</v>
      </c>
    </row>
    <row r="94" spans="1:11" ht="25.5" x14ac:dyDescent="0.25">
      <c r="A94" s="172"/>
      <c r="B94" s="174"/>
      <c r="C94" s="172"/>
      <c r="D94" s="172">
        <v>3431</v>
      </c>
      <c r="E94" s="196" t="s">
        <v>283</v>
      </c>
      <c r="F94" s="266">
        <f>ukupno!C191</f>
        <v>306.06</v>
      </c>
      <c r="G94" s="266"/>
      <c r="H94" s="266"/>
      <c r="I94" s="268">
        <f>ukupno!E191</f>
        <v>0</v>
      </c>
      <c r="J94" s="267">
        <f t="shared" si="33"/>
        <v>0</v>
      </c>
      <c r="K94" s="267"/>
    </row>
    <row r="95" spans="1:11" x14ac:dyDescent="0.25">
      <c r="A95" s="172"/>
      <c r="B95" s="174"/>
      <c r="C95" s="172"/>
      <c r="D95" s="172">
        <v>3433</v>
      </c>
      <c r="E95" s="196" t="s">
        <v>284</v>
      </c>
      <c r="F95" s="266">
        <f>ukupno!C196</f>
        <v>6.21</v>
      </c>
      <c r="G95" s="266"/>
      <c r="H95" s="266"/>
      <c r="I95" s="268">
        <f>ukupno!E196</f>
        <v>6.94</v>
      </c>
      <c r="J95" s="267"/>
      <c r="K95" s="267"/>
    </row>
    <row r="96" spans="1:11" ht="25.5" x14ac:dyDescent="0.25">
      <c r="A96" s="172"/>
      <c r="B96" s="174"/>
      <c r="C96" s="172"/>
      <c r="D96" s="172">
        <v>3434</v>
      </c>
      <c r="E96" s="196" t="s">
        <v>285</v>
      </c>
      <c r="F96" s="266">
        <f>ukupno!C198</f>
        <v>0</v>
      </c>
      <c r="G96" s="266"/>
      <c r="H96" s="266"/>
      <c r="I96" s="268">
        <f>ukupno!E198</f>
        <v>0</v>
      </c>
      <c r="J96" s="267"/>
      <c r="K96" s="267"/>
    </row>
    <row r="97" spans="1:11" ht="38.25" x14ac:dyDescent="0.25">
      <c r="A97" s="172"/>
      <c r="B97" s="172">
        <v>37</v>
      </c>
      <c r="C97" s="172"/>
      <c r="D97" s="172"/>
      <c r="E97" s="196" t="s">
        <v>286</v>
      </c>
      <c r="F97" s="266">
        <f>F98</f>
        <v>0</v>
      </c>
      <c r="G97" s="266">
        <f t="shared" ref="G97:I97" si="45">G98</f>
        <v>0</v>
      </c>
      <c r="H97" s="266">
        <f t="shared" si="45"/>
        <v>0</v>
      </c>
      <c r="I97" s="266">
        <f t="shared" si="45"/>
        <v>0</v>
      </c>
      <c r="J97" s="267">
        <v>0</v>
      </c>
      <c r="K97" s="267" t="e">
        <f t="shared" si="35"/>
        <v>#DIV/0!</v>
      </c>
    </row>
    <row r="98" spans="1:11" ht="38.25" x14ac:dyDescent="0.25">
      <c r="A98" s="172"/>
      <c r="B98" s="174"/>
      <c r="C98" s="172">
        <v>372</v>
      </c>
      <c r="D98" s="172"/>
      <c r="E98" s="196" t="s">
        <v>287</v>
      </c>
      <c r="F98" s="266">
        <f>SUM(F99)</f>
        <v>0</v>
      </c>
      <c r="G98" s="266">
        <f>ukupno!D201</f>
        <v>0</v>
      </c>
      <c r="H98" s="266">
        <f>G98*I42</f>
        <v>0</v>
      </c>
      <c r="I98" s="266">
        <f t="shared" ref="I98" si="46">SUM(I99:I100)</f>
        <v>0</v>
      </c>
      <c r="J98" s="267">
        <v>0</v>
      </c>
      <c r="K98" s="267" t="e">
        <f t="shared" si="35"/>
        <v>#DIV/0!</v>
      </c>
    </row>
    <row r="99" spans="1:11" ht="25.5" x14ac:dyDescent="0.25">
      <c r="A99" s="172"/>
      <c r="B99" s="174"/>
      <c r="C99" s="172"/>
      <c r="D99" s="172">
        <v>3721</v>
      </c>
      <c r="E99" s="196" t="s">
        <v>288</v>
      </c>
      <c r="F99" s="266">
        <f>ukupno!C200</f>
        <v>0</v>
      </c>
      <c r="G99" s="266">
        <f>ukupno!D201</f>
        <v>0</v>
      </c>
      <c r="H99" s="266">
        <f>G99*I42</f>
        <v>0</v>
      </c>
      <c r="I99" s="268">
        <f>ukupno!E201</f>
        <v>0</v>
      </c>
      <c r="J99" s="267">
        <v>0</v>
      </c>
      <c r="K99" s="267"/>
    </row>
    <row r="100" spans="1:11" ht="25.5" x14ac:dyDescent="0.25">
      <c r="A100" s="172"/>
      <c r="B100" s="174"/>
      <c r="C100" s="172"/>
      <c r="D100" s="172">
        <v>3722</v>
      </c>
      <c r="E100" s="196" t="s">
        <v>289</v>
      </c>
      <c r="F100" s="266">
        <f>ukupno!C201</f>
        <v>0</v>
      </c>
      <c r="G100" s="266"/>
      <c r="H100" s="266"/>
      <c r="I100" s="268"/>
      <c r="J100" s="267">
        <v>0</v>
      </c>
      <c r="K100" s="267"/>
    </row>
    <row r="101" spans="1:11" x14ac:dyDescent="0.25">
      <c r="A101" s="172"/>
      <c r="B101" s="172">
        <v>38</v>
      </c>
      <c r="C101" s="172"/>
      <c r="D101" s="172"/>
      <c r="E101" s="196" t="s">
        <v>290</v>
      </c>
      <c r="F101" s="266">
        <f>F102</f>
        <v>586.65</v>
      </c>
      <c r="G101" s="266">
        <f t="shared" ref="G101:I101" si="47">G102</f>
        <v>1500</v>
      </c>
      <c r="H101" s="266">
        <f t="shared" si="47"/>
        <v>750</v>
      </c>
      <c r="I101" s="266">
        <f t="shared" si="47"/>
        <v>791.22</v>
      </c>
      <c r="J101" s="267">
        <v>0</v>
      </c>
      <c r="K101" s="267">
        <v>0</v>
      </c>
    </row>
    <row r="102" spans="1:11" x14ac:dyDescent="0.25">
      <c r="A102" s="172"/>
      <c r="B102" s="174"/>
      <c r="C102" s="172">
        <v>381</v>
      </c>
      <c r="D102" s="172"/>
      <c r="E102" s="196" t="s">
        <v>240</v>
      </c>
      <c r="F102" s="266">
        <f>F103</f>
        <v>586.65</v>
      </c>
      <c r="G102" s="266">
        <f t="shared" ref="G102:I102" si="48">G103</f>
        <v>1500</v>
      </c>
      <c r="H102" s="266">
        <f t="shared" si="48"/>
        <v>750</v>
      </c>
      <c r="I102" s="266">
        <f t="shared" si="48"/>
        <v>791.22</v>
      </c>
      <c r="J102" s="267">
        <v>0</v>
      </c>
      <c r="K102" s="267">
        <v>0</v>
      </c>
    </row>
    <row r="103" spans="1:11" x14ac:dyDescent="0.25">
      <c r="A103" s="172"/>
      <c r="B103" s="174"/>
      <c r="C103" s="172"/>
      <c r="D103" s="172">
        <v>3812</v>
      </c>
      <c r="E103" s="196" t="s">
        <v>291</v>
      </c>
      <c r="F103" s="266">
        <f>ukupno!C202</f>
        <v>586.65</v>
      </c>
      <c r="G103" s="266">
        <f>ukupno!D210</f>
        <v>1500</v>
      </c>
      <c r="H103" s="266">
        <f>G103*I42</f>
        <v>750</v>
      </c>
      <c r="I103" s="268">
        <f>ukupno!E202</f>
        <v>791.22</v>
      </c>
      <c r="J103" s="267">
        <v>0</v>
      </c>
      <c r="K103" s="267"/>
    </row>
    <row r="104" spans="1:11" ht="25.5" x14ac:dyDescent="0.25">
      <c r="A104" s="176">
        <v>4</v>
      </c>
      <c r="B104" s="176"/>
      <c r="C104" s="176"/>
      <c r="D104" s="176"/>
      <c r="E104" s="177" t="s">
        <v>229</v>
      </c>
      <c r="F104" s="237">
        <f>F105</f>
        <v>2297.6799999999998</v>
      </c>
      <c r="G104" s="237">
        <f t="shared" ref="G104:I104" si="49">G105</f>
        <v>19134</v>
      </c>
      <c r="H104" s="237">
        <f t="shared" si="49"/>
        <v>9567</v>
      </c>
      <c r="I104" s="237">
        <f t="shared" si="49"/>
        <v>10061.34</v>
      </c>
      <c r="J104" s="265">
        <f t="shared" si="33"/>
        <v>437.89126423174685</v>
      </c>
      <c r="K104" s="265">
        <f t="shared" si="35"/>
        <v>105.16713703355285</v>
      </c>
    </row>
    <row r="105" spans="1:11" ht="26.25" x14ac:dyDescent="0.25">
      <c r="A105" s="171"/>
      <c r="B105" s="171">
        <v>42</v>
      </c>
      <c r="C105" s="171"/>
      <c r="D105" s="171"/>
      <c r="E105" s="199" t="s">
        <v>292</v>
      </c>
      <c r="F105" s="266">
        <f>F106+F111+F113</f>
        <v>2297.6799999999998</v>
      </c>
      <c r="G105" s="266">
        <f t="shared" ref="G105:I105" si="50">G106+G111+G113</f>
        <v>19134</v>
      </c>
      <c r="H105" s="266">
        <f t="shared" si="50"/>
        <v>9567</v>
      </c>
      <c r="I105" s="266">
        <f t="shared" si="50"/>
        <v>10061.34</v>
      </c>
      <c r="J105" s="267">
        <f t="shared" si="33"/>
        <v>437.89126423174685</v>
      </c>
      <c r="K105" s="267">
        <f t="shared" si="35"/>
        <v>105.16713703355285</v>
      </c>
    </row>
    <row r="106" spans="1:11" x14ac:dyDescent="0.25">
      <c r="A106" s="171"/>
      <c r="B106" s="171"/>
      <c r="C106" s="172">
        <v>422</v>
      </c>
      <c r="D106" s="172"/>
      <c r="E106" s="199" t="s">
        <v>293</v>
      </c>
      <c r="F106" s="266">
        <f>SUM(F107:F110)</f>
        <v>1598.29</v>
      </c>
      <c r="G106" s="266">
        <f>ukupno!D227</f>
        <v>14550</v>
      </c>
      <c r="H106" s="266">
        <f>G106*I42</f>
        <v>7275</v>
      </c>
      <c r="I106" s="266">
        <f t="shared" ref="I106" si="51">SUM(I107:I110)</f>
        <v>9438.91</v>
      </c>
      <c r="J106" s="267">
        <f t="shared" si="33"/>
        <v>590.56303924819656</v>
      </c>
      <c r="K106" s="267">
        <f t="shared" si="35"/>
        <v>129.74446735395188</v>
      </c>
    </row>
    <row r="107" spans="1:11" x14ac:dyDescent="0.25">
      <c r="A107" s="171"/>
      <c r="B107" s="171"/>
      <c r="C107" s="172"/>
      <c r="D107" s="172">
        <v>4221</v>
      </c>
      <c r="E107" s="199" t="s">
        <v>294</v>
      </c>
      <c r="F107" s="266">
        <f>ukupno!C216</f>
        <v>614.89</v>
      </c>
      <c r="G107" s="266"/>
      <c r="H107" s="270"/>
      <c r="I107" s="268">
        <f>ukupno!E216</f>
        <v>9438.91</v>
      </c>
      <c r="J107" s="267">
        <f t="shared" si="33"/>
        <v>1535.0566768039812</v>
      </c>
      <c r="K107" s="267">
        <v>0</v>
      </c>
    </row>
    <row r="108" spans="1:11" x14ac:dyDescent="0.25">
      <c r="A108" s="171"/>
      <c r="B108" s="171"/>
      <c r="C108" s="172"/>
      <c r="D108" s="172">
        <v>4222</v>
      </c>
      <c r="E108" s="199" t="s">
        <v>297</v>
      </c>
      <c r="F108" s="266">
        <f>ukupno!C218</f>
        <v>393.8</v>
      </c>
      <c r="G108" s="266"/>
      <c r="H108" s="270"/>
      <c r="I108" s="268">
        <f>ukupno!E218</f>
        <v>0</v>
      </c>
      <c r="J108" s="267">
        <v>0</v>
      </c>
      <c r="K108" s="267"/>
    </row>
    <row r="109" spans="1:11" x14ac:dyDescent="0.25">
      <c r="A109" s="171"/>
      <c r="B109" s="171"/>
      <c r="C109" s="172"/>
      <c r="D109" s="172">
        <v>4223</v>
      </c>
      <c r="E109" s="199" t="s">
        <v>296</v>
      </c>
      <c r="F109" s="266">
        <f>ukupno!C221</f>
        <v>0</v>
      </c>
      <c r="G109" s="266"/>
      <c r="H109" s="270"/>
      <c r="I109" s="268">
        <f>ukupno!E221</f>
        <v>0</v>
      </c>
      <c r="J109" s="267">
        <v>0</v>
      </c>
      <c r="K109" s="267"/>
    </row>
    <row r="110" spans="1:11" ht="26.25" x14ac:dyDescent="0.25">
      <c r="A110" s="171"/>
      <c r="B110" s="171"/>
      <c r="C110" s="172"/>
      <c r="D110" s="172">
        <v>4227</v>
      </c>
      <c r="E110" s="199" t="s">
        <v>295</v>
      </c>
      <c r="F110" s="266">
        <f>ukupno!C226</f>
        <v>589.6</v>
      </c>
      <c r="G110" s="266"/>
      <c r="H110" s="270"/>
      <c r="I110" s="268">
        <f>ukupno!E226</f>
        <v>0</v>
      </c>
      <c r="J110" s="267">
        <v>0</v>
      </c>
      <c r="K110" s="267"/>
    </row>
    <row r="111" spans="1:11" ht="26.25" x14ac:dyDescent="0.25">
      <c r="A111" s="171"/>
      <c r="B111" s="171"/>
      <c r="C111" s="172">
        <v>424</v>
      </c>
      <c r="D111" s="172"/>
      <c r="E111" s="199" t="s">
        <v>298</v>
      </c>
      <c r="F111" s="266">
        <f>F112</f>
        <v>699.39</v>
      </c>
      <c r="G111" s="266">
        <f>ukupno!D229</f>
        <v>4584</v>
      </c>
      <c r="H111" s="266">
        <f>G111*I42</f>
        <v>2292</v>
      </c>
      <c r="I111" s="266">
        <f t="shared" ref="I111" si="52">I112</f>
        <v>622.42999999999995</v>
      </c>
      <c r="J111" s="267"/>
      <c r="K111" s="267">
        <f t="shared" si="35"/>
        <v>27.156631762652705</v>
      </c>
    </row>
    <row r="112" spans="1:11" x14ac:dyDescent="0.25">
      <c r="A112" s="171"/>
      <c r="B112" s="171"/>
      <c r="C112" s="172"/>
      <c r="D112" s="172">
        <v>4241</v>
      </c>
      <c r="E112" s="202" t="s">
        <v>299</v>
      </c>
      <c r="F112" s="266">
        <f>ukupno!C228</f>
        <v>699.39</v>
      </c>
      <c r="G112" s="266"/>
      <c r="H112" s="270"/>
      <c r="I112" s="268">
        <f>ukupno!E228</f>
        <v>622.42999999999995</v>
      </c>
      <c r="J112" s="267"/>
      <c r="K112" s="267"/>
    </row>
    <row r="113" spans="1:11" x14ac:dyDescent="0.25">
      <c r="A113" s="171"/>
      <c r="B113" s="171"/>
      <c r="C113" s="172">
        <v>426</v>
      </c>
      <c r="D113" s="172"/>
      <c r="E113" s="199" t="s">
        <v>300</v>
      </c>
      <c r="F113" s="266">
        <f>F114</f>
        <v>0</v>
      </c>
      <c r="G113" s="266">
        <f>ukupno!D232</f>
        <v>0</v>
      </c>
      <c r="H113" s="266">
        <f>G113*I42</f>
        <v>0</v>
      </c>
      <c r="I113" s="266">
        <f t="shared" ref="I113" si="53">I114</f>
        <v>0</v>
      </c>
      <c r="J113" s="267">
        <v>0</v>
      </c>
      <c r="K113" s="267"/>
    </row>
    <row r="114" spans="1:11" ht="26.25" x14ac:dyDescent="0.25">
      <c r="A114" s="171"/>
      <c r="B114" s="171"/>
      <c r="C114" s="172"/>
      <c r="D114" s="172">
        <v>4263</v>
      </c>
      <c r="E114" s="199" t="s">
        <v>301</v>
      </c>
      <c r="F114" s="266">
        <f>ukupno!C231</f>
        <v>0</v>
      </c>
      <c r="G114" s="266"/>
      <c r="H114" s="270"/>
      <c r="I114" s="268">
        <f>ukupno!E231</f>
        <v>0</v>
      </c>
      <c r="J114" s="267">
        <v>0</v>
      </c>
      <c r="K114" s="267"/>
    </row>
  </sheetData>
  <mergeCells count="8">
    <mergeCell ref="A47:E47"/>
    <mergeCell ref="A2:K2"/>
    <mergeCell ref="I42:K45"/>
    <mergeCell ref="A1:K1"/>
    <mergeCell ref="A3:K3"/>
    <mergeCell ref="A5:E5"/>
    <mergeCell ref="A6:E6"/>
    <mergeCell ref="A46:E4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C36E-3DBB-429A-9152-6E141281B9D9}">
  <sheetPr>
    <tabColor theme="3" tint="0.79998168889431442"/>
  </sheetPr>
  <dimension ref="A1:G48"/>
  <sheetViews>
    <sheetView workbookViewId="0">
      <selection activeCell="A16" sqref="A16"/>
    </sheetView>
  </sheetViews>
  <sheetFormatPr defaultRowHeight="15" x14ac:dyDescent="0.25"/>
  <cols>
    <col min="1" max="1" width="41" customWidth="1"/>
    <col min="2" max="2" width="20.42578125" customWidth="1"/>
    <col min="3" max="3" width="18.28515625" customWidth="1"/>
    <col min="4" max="4" width="16.28515625" customWidth="1"/>
    <col min="5" max="5" width="14.85546875" customWidth="1"/>
  </cols>
  <sheetData>
    <row r="1" spans="1:7" ht="15.75" x14ac:dyDescent="0.25">
      <c r="A1" s="347" t="s">
        <v>302</v>
      </c>
      <c r="B1" s="347"/>
      <c r="C1" s="347"/>
      <c r="D1" s="347"/>
      <c r="E1" s="347"/>
      <c r="F1" s="347"/>
      <c r="G1" s="347"/>
    </row>
    <row r="2" spans="1:7" ht="18" x14ac:dyDescent="0.25">
      <c r="A2" s="363" t="str">
        <f>sažetak!A2</f>
        <v>KOMERCIJALNA I TRGOVAČKA ŠKOLA BJELOVAR</v>
      </c>
      <c r="B2" s="363"/>
      <c r="C2" s="363"/>
      <c r="D2" s="363"/>
      <c r="E2" s="363"/>
      <c r="F2" s="363"/>
      <c r="G2" s="363"/>
    </row>
    <row r="3" spans="1:7" ht="18" x14ac:dyDescent="0.25">
      <c r="A3" s="158"/>
      <c r="B3" s="158"/>
      <c r="C3" s="158"/>
      <c r="D3" s="158"/>
      <c r="E3" s="169"/>
      <c r="F3" s="169"/>
      <c r="G3" s="178">
        <v>0.5</v>
      </c>
    </row>
    <row r="4" spans="1:7" ht="57.75" customHeight="1" x14ac:dyDescent="0.25">
      <c r="A4" s="203" t="s">
        <v>191</v>
      </c>
      <c r="B4" s="203" t="str">
        <f>sažetak!F4</f>
        <v xml:space="preserve">OSTVARENJE/IZVRŠENJE 
01.-06.2025. </v>
      </c>
      <c r="C4" s="203" t="str">
        <f>sažetak!G4</f>
        <v>IZVORNI PLAN ILI REBALANS 2026.*</v>
      </c>
      <c r="D4" s="203" t="str">
        <f>sažetak!H4</f>
        <v>TEKUĆI PLAN 2026.*</v>
      </c>
      <c r="E4" s="203" t="str">
        <f>sažetak!I4</f>
        <v xml:space="preserve">OSTVARENJE/IZVRŠENJE 
01.-06.2026. </v>
      </c>
      <c r="F4" s="203" t="s">
        <v>148</v>
      </c>
      <c r="G4" s="203" t="s">
        <v>192</v>
      </c>
    </row>
    <row r="5" spans="1:7" x14ac:dyDescent="0.25">
      <c r="A5" s="203">
        <v>1</v>
      </c>
      <c r="B5" s="204">
        <v>2</v>
      </c>
      <c r="C5" s="204">
        <v>3</v>
      </c>
      <c r="D5" s="204">
        <v>4</v>
      </c>
      <c r="E5" s="204">
        <v>5</v>
      </c>
      <c r="F5" s="204" t="s">
        <v>193</v>
      </c>
      <c r="G5" s="204" t="s">
        <v>194</v>
      </c>
    </row>
    <row r="6" spans="1:7" ht="22.5" customHeight="1" x14ac:dyDescent="0.25">
      <c r="A6" s="170" t="s">
        <v>303</v>
      </c>
      <c r="B6" s="211">
        <f>B7+B12+B13+B15+B17+B22+B24+B26</f>
        <v>550656.08000000007</v>
      </c>
      <c r="C6" s="211">
        <f>C7+C12+C13+C15+C17+C22+C24+C26</f>
        <v>1344570</v>
      </c>
      <c r="D6" s="211">
        <f>D7+D12+D13+D15+D17+D22+D24+D26</f>
        <v>672285</v>
      </c>
      <c r="E6" s="211">
        <f>E7+E12+E13+E15+E17+E22+E24+E26</f>
        <v>605075.72999999986</v>
      </c>
      <c r="F6" s="213">
        <f>E6/B6*100</f>
        <v>109.88269302320239</v>
      </c>
      <c r="G6" s="213">
        <f>E6/D6*100</f>
        <v>90.002860394029298</v>
      </c>
    </row>
    <row r="7" spans="1:7" ht="20.25" customHeight="1" x14ac:dyDescent="0.25">
      <c r="A7" s="170" t="s">
        <v>304</v>
      </c>
      <c r="B7" s="187">
        <f>SUM(B8:B11)</f>
        <v>56705.31</v>
      </c>
      <c r="C7" s="187">
        <f t="shared" ref="C7:E7" si="0">SUM(C8:C11)</f>
        <v>86782</v>
      </c>
      <c r="D7" s="187">
        <f t="shared" si="0"/>
        <v>43391</v>
      </c>
      <c r="E7" s="187">
        <f t="shared" si="0"/>
        <v>41797.360000000001</v>
      </c>
      <c r="F7" s="213">
        <f t="shared" ref="F7:F45" si="1">E7/B7*100</f>
        <v>73.709781323830171</v>
      </c>
      <c r="G7" s="213">
        <f t="shared" ref="G7:G47" si="2">E7/D7*100</f>
        <v>96.327256804406446</v>
      </c>
    </row>
    <row r="8" spans="1:7" ht="22.5" customHeight="1" x14ac:dyDescent="0.25">
      <c r="A8" s="205" t="s">
        <v>392</v>
      </c>
      <c r="B8" s="185">
        <v>1102.79</v>
      </c>
      <c r="C8" s="181">
        <v>6782</v>
      </c>
      <c r="D8" s="209">
        <f>C8*G3</f>
        <v>3391</v>
      </c>
      <c r="E8" s="185">
        <f>ukupno!O26+ukupno!P26+ukupno!N27</f>
        <v>3403.33</v>
      </c>
      <c r="F8" s="212"/>
      <c r="G8" s="212">
        <f t="shared" si="2"/>
        <v>100.36360955470363</v>
      </c>
    </row>
    <row r="9" spans="1:7" ht="18" customHeight="1" x14ac:dyDescent="0.25">
      <c r="A9" s="206" t="s">
        <v>307</v>
      </c>
      <c r="B9" s="185">
        <v>52504.87</v>
      </c>
      <c r="C9" s="181">
        <v>77810</v>
      </c>
      <c r="D9" s="209">
        <f>C9*G3</f>
        <v>38905</v>
      </c>
      <c r="E9" s="185">
        <f>ukupno!M26</f>
        <v>38149.14</v>
      </c>
      <c r="F9" s="212">
        <f t="shared" si="1"/>
        <v>72.658288650176644</v>
      </c>
      <c r="G9" s="212">
        <f t="shared" si="2"/>
        <v>98.057164888831778</v>
      </c>
    </row>
    <row r="10" spans="1:7" ht="18" customHeight="1" x14ac:dyDescent="0.25">
      <c r="A10" s="206" t="s">
        <v>437</v>
      </c>
      <c r="B10" s="181">
        <v>955.56</v>
      </c>
      <c r="C10" s="181">
        <v>2190</v>
      </c>
      <c r="D10" s="209">
        <f>C10*G3</f>
        <v>1095</v>
      </c>
      <c r="E10" s="185">
        <f>ukupno!M27</f>
        <v>244.89</v>
      </c>
      <c r="F10" s="212">
        <f t="shared" si="1"/>
        <v>25.627904056260203</v>
      </c>
      <c r="G10" s="212">
        <f t="shared" si="2"/>
        <v>22.364383561643834</v>
      </c>
    </row>
    <row r="11" spans="1:7" ht="18.75" customHeight="1" x14ac:dyDescent="0.25">
      <c r="A11" s="206" t="s">
        <v>308</v>
      </c>
      <c r="B11" s="181">
        <v>2142.09</v>
      </c>
      <c r="C11" s="181">
        <v>0</v>
      </c>
      <c r="D11" s="209">
        <f>C11*G3</f>
        <v>0</v>
      </c>
      <c r="E11" s="185">
        <v>0</v>
      </c>
      <c r="F11" s="212">
        <f t="shared" si="1"/>
        <v>0</v>
      </c>
      <c r="G11" s="212" t="e">
        <f t="shared" si="2"/>
        <v>#DIV/0!</v>
      </c>
    </row>
    <row r="12" spans="1:7" ht="18.75" customHeight="1" x14ac:dyDescent="0.25">
      <c r="A12" s="170" t="s">
        <v>305</v>
      </c>
      <c r="B12" s="181">
        <v>0</v>
      </c>
      <c r="C12" s="181"/>
      <c r="D12" s="209"/>
      <c r="E12" s="185"/>
      <c r="F12" s="212"/>
      <c r="G12" s="212"/>
    </row>
    <row r="13" spans="1:7" ht="19.5" customHeight="1" x14ac:dyDescent="0.25">
      <c r="A13" s="170" t="s">
        <v>306</v>
      </c>
      <c r="B13" s="187">
        <f>B14</f>
        <v>7199.1</v>
      </c>
      <c r="C13" s="187">
        <f t="shared" ref="C13:E13" si="3">C14</f>
        <v>14900</v>
      </c>
      <c r="D13" s="187">
        <f t="shared" si="3"/>
        <v>7450</v>
      </c>
      <c r="E13" s="187">
        <f t="shared" si="3"/>
        <v>5106.97</v>
      </c>
      <c r="F13" s="213">
        <f t="shared" si="1"/>
        <v>70.939006264671974</v>
      </c>
      <c r="G13" s="213">
        <f t="shared" si="2"/>
        <v>68.549932885906045</v>
      </c>
    </row>
    <row r="14" spans="1:7" ht="18.75" customHeight="1" x14ac:dyDescent="0.25">
      <c r="A14" s="207" t="s">
        <v>438</v>
      </c>
      <c r="B14" s="181">
        <v>7199.1</v>
      </c>
      <c r="C14" s="181">
        <v>14900</v>
      </c>
      <c r="D14" s="209">
        <f>C14*G3</f>
        <v>7450</v>
      </c>
      <c r="E14" s="185">
        <f>ukupno!U15+ukupno!T17+ukupno!W29+ukupno!X29+ukupno!Y29+ukupno!Z29+ukupno!W17</f>
        <v>5106.97</v>
      </c>
      <c r="F14" s="212">
        <f t="shared" si="1"/>
        <v>70.939006264671974</v>
      </c>
      <c r="G14" s="212">
        <f t="shared" si="2"/>
        <v>68.549932885906045</v>
      </c>
    </row>
    <row r="15" spans="1:7" ht="18.75" customHeight="1" x14ac:dyDescent="0.25">
      <c r="A15" s="170" t="s">
        <v>309</v>
      </c>
      <c r="B15" s="187"/>
      <c r="C15" s="187">
        <f>C16</f>
        <v>1095</v>
      </c>
      <c r="D15" s="326">
        <f>D16</f>
        <v>547.5</v>
      </c>
      <c r="E15" s="327">
        <f>E16</f>
        <v>825</v>
      </c>
      <c r="F15" s="213"/>
      <c r="G15" s="213"/>
    </row>
    <row r="16" spans="1:7" ht="18.75" customHeight="1" x14ac:dyDescent="0.25">
      <c r="A16" s="325" t="s">
        <v>439</v>
      </c>
      <c r="B16" s="181"/>
      <c r="C16" s="181">
        <v>1095</v>
      </c>
      <c r="D16" s="209">
        <f>C16*G3</f>
        <v>547.5</v>
      </c>
      <c r="E16" s="185">
        <f>ukupno!X22+ukupno!Y22</f>
        <v>825</v>
      </c>
      <c r="F16" s="212"/>
      <c r="G16" s="212"/>
    </row>
    <row r="17" spans="1:7" ht="18.75" customHeight="1" x14ac:dyDescent="0.25">
      <c r="A17" s="170" t="s">
        <v>310</v>
      </c>
      <c r="B17" s="187">
        <f>SUM(B18:B21)</f>
        <v>485081.77</v>
      </c>
      <c r="C17" s="187">
        <f t="shared" ref="C17:E17" si="4">SUM(C18:C21)</f>
        <v>1239793</v>
      </c>
      <c r="D17" s="187">
        <f t="shared" si="4"/>
        <v>619896.5</v>
      </c>
      <c r="E17" s="260">
        <f t="shared" si="4"/>
        <v>555919.39999999991</v>
      </c>
      <c r="F17" s="213">
        <f t="shared" si="1"/>
        <v>114.60323483193358</v>
      </c>
      <c r="G17" s="213">
        <f t="shared" si="2"/>
        <v>89.679390027206139</v>
      </c>
    </row>
    <row r="18" spans="1:7" ht="18.75" customHeight="1" x14ac:dyDescent="0.25">
      <c r="A18" s="207" t="s">
        <v>387</v>
      </c>
      <c r="B18" s="181">
        <v>0</v>
      </c>
      <c r="C18" s="181">
        <v>83500</v>
      </c>
      <c r="D18" s="209">
        <f>C18*G3</f>
        <v>41750</v>
      </c>
      <c r="E18" s="185">
        <f>ukupno!S13</f>
        <v>0</v>
      </c>
      <c r="F18" s="213"/>
      <c r="G18" s="213">
        <f t="shared" si="2"/>
        <v>0</v>
      </c>
    </row>
    <row r="19" spans="1:7" ht="18.75" customHeight="1" x14ac:dyDescent="0.25">
      <c r="A19" s="207" t="s">
        <v>403</v>
      </c>
      <c r="B19" s="181">
        <v>0</v>
      </c>
      <c r="C19" s="181"/>
      <c r="D19" s="209">
        <f>C19*G3</f>
        <v>0</v>
      </c>
      <c r="E19" s="185"/>
      <c r="F19" s="212"/>
      <c r="G19" s="212"/>
    </row>
    <row r="20" spans="1:7" ht="18.75" customHeight="1" x14ac:dyDescent="0.25">
      <c r="A20" s="207" t="s">
        <v>436</v>
      </c>
      <c r="B20" s="181">
        <v>485081.77</v>
      </c>
      <c r="C20" s="181">
        <v>1156293</v>
      </c>
      <c r="D20" s="209">
        <f>C20*G3</f>
        <v>578146.5</v>
      </c>
      <c r="E20" s="263">
        <f>ukupno!K12+ukupno!L12</f>
        <v>555919.39999999991</v>
      </c>
      <c r="F20" s="212">
        <f t="shared" si="1"/>
        <v>114.60323483193358</v>
      </c>
      <c r="G20" s="212">
        <f t="shared" si="2"/>
        <v>96.155455407928585</v>
      </c>
    </row>
    <row r="21" spans="1:7" ht="18.75" customHeight="1" x14ac:dyDescent="0.25">
      <c r="A21" s="207" t="s">
        <v>404</v>
      </c>
      <c r="B21" s="181">
        <v>0</v>
      </c>
      <c r="C21" s="181"/>
      <c r="D21" s="209">
        <f>C21*G3</f>
        <v>0</v>
      </c>
      <c r="E21" s="185"/>
      <c r="F21" s="212"/>
      <c r="G21" s="212"/>
    </row>
    <row r="22" spans="1:7" ht="18.75" customHeight="1" x14ac:dyDescent="0.25">
      <c r="A22" s="170" t="s">
        <v>311</v>
      </c>
      <c r="B22" s="187">
        <f>B23</f>
        <v>1669.9</v>
      </c>
      <c r="C22" s="187">
        <f t="shared" ref="C22:E22" si="5">C23</f>
        <v>1000</v>
      </c>
      <c r="D22" s="187">
        <f t="shared" si="5"/>
        <v>500</v>
      </c>
      <c r="E22" s="187">
        <f t="shared" si="5"/>
        <v>1427</v>
      </c>
      <c r="F22" s="213">
        <f t="shared" si="1"/>
        <v>85.454218815497924</v>
      </c>
      <c r="G22" s="213">
        <f t="shared" si="2"/>
        <v>285.40000000000003</v>
      </c>
    </row>
    <row r="23" spans="1:7" ht="18.75" customHeight="1" x14ac:dyDescent="0.25">
      <c r="A23" s="207" t="s">
        <v>388</v>
      </c>
      <c r="B23" s="181">
        <v>1669.9</v>
      </c>
      <c r="C23" s="181">
        <v>1000</v>
      </c>
      <c r="D23" s="209">
        <f>C23*G3</f>
        <v>500</v>
      </c>
      <c r="E23" s="185">
        <f>ukupno!V25</f>
        <v>1427</v>
      </c>
      <c r="F23" s="212">
        <f t="shared" si="1"/>
        <v>85.454218815497924</v>
      </c>
      <c r="G23" s="212">
        <f t="shared" si="2"/>
        <v>285.40000000000003</v>
      </c>
    </row>
    <row r="24" spans="1:7" ht="31.5" customHeight="1" x14ac:dyDescent="0.25">
      <c r="A24" s="170" t="s">
        <v>312</v>
      </c>
      <c r="B24" s="187">
        <f>B25</f>
        <v>0</v>
      </c>
      <c r="C24" s="187">
        <f>C25</f>
        <v>1000</v>
      </c>
      <c r="D24" s="187">
        <f t="shared" ref="D24:E24" si="6">D25</f>
        <v>500</v>
      </c>
      <c r="E24" s="187">
        <f t="shared" si="6"/>
        <v>0</v>
      </c>
      <c r="F24" s="213" t="e">
        <f t="shared" si="1"/>
        <v>#DIV/0!</v>
      </c>
      <c r="G24" s="213">
        <f t="shared" si="2"/>
        <v>0</v>
      </c>
    </row>
    <row r="25" spans="1:7" ht="28.5" customHeight="1" x14ac:dyDescent="0.25">
      <c r="A25" s="207" t="s">
        <v>389</v>
      </c>
      <c r="B25" s="181">
        <v>0</v>
      </c>
      <c r="C25" s="181">
        <v>1000</v>
      </c>
      <c r="D25" s="209">
        <f>C25*G3</f>
        <v>500</v>
      </c>
      <c r="E25" s="185">
        <f>ukupno!W32</f>
        <v>0</v>
      </c>
      <c r="F25" s="212" t="e">
        <f t="shared" si="1"/>
        <v>#DIV/0!</v>
      </c>
      <c r="G25" s="212">
        <f t="shared" si="2"/>
        <v>0</v>
      </c>
    </row>
    <row r="26" spans="1:7" ht="23.25" customHeight="1" x14ac:dyDescent="0.25">
      <c r="A26" s="170" t="s">
        <v>313</v>
      </c>
      <c r="B26" s="181"/>
      <c r="C26" s="181"/>
      <c r="D26" s="209"/>
      <c r="E26" s="185"/>
      <c r="F26" s="212"/>
      <c r="G26" s="212"/>
    </row>
    <row r="27" spans="1:7" ht="15.75" customHeight="1" x14ac:dyDescent="0.25">
      <c r="A27" s="170"/>
      <c r="B27" s="181"/>
      <c r="C27" s="181"/>
      <c r="D27" s="209"/>
      <c r="E27" s="185"/>
      <c r="F27" s="212"/>
      <c r="G27" s="212"/>
    </row>
    <row r="28" spans="1:7" ht="23.25" customHeight="1" x14ac:dyDescent="0.25">
      <c r="A28" s="170" t="s">
        <v>221</v>
      </c>
      <c r="B28" s="187">
        <f>B29+B34+B35+B37+B39+B44+B46+B48</f>
        <v>649804.39</v>
      </c>
      <c r="C28" s="187">
        <f>C29+C34+C35+C37+C39+C44+C46+C48</f>
        <v>1345570</v>
      </c>
      <c r="D28" s="187">
        <f>D29+D34+D35+D37+D39+D44+D46+D48</f>
        <v>672785</v>
      </c>
      <c r="E28" s="260">
        <f>E29+E34+E35+E37+E39+E44+E46+E48</f>
        <v>672245.02</v>
      </c>
      <c r="F28" s="213">
        <f t="shared" si="1"/>
        <v>103.45344388947572</v>
      </c>
      <c r="G28" s="213">
        <f t="shared" si="2"/>
        <v>99.919739589913576</v>
      </c>
    </row>
    <row r="29" spans="1:7" ht="30" customHeight="1" x14ac:dyDescent="0.25">
      <c r="A29" s="170" t="s">
        <v>304</v>
      </c>
      <c r="B29" s="187">
        <f>SUM(B30:B33)</f>
        <v>49539.33</v>
      </c>
      <c r="C29" s="187">
        <f t="shared" ref="C29:E29" si="7">SUM(C30:C33)</f>
        <v>86782</v>
      </c>
      <c r="D29" s="187">
        <f t="shared" si="7"/>
        <v>43391</v>
      </c>
      <c r="E29" s="187">
        <f t="shared" si="7"/>
        <v>40857.67</v>
      </c>
      <c r="F29" s="213">
        <f t="shared" si="1"/>
        <v>82.475217165835701</v>
      </c>
      <c r="G29" s="213">
        <f t="shared" si="2"/>
        <v>94.161623378119884</v>
      </c>
    </row>
    <row r="30" spans="1:7" ht="21.75" customHeight="1" x14ac:dyDescent="0.25">
      <c r="A30" s="205" t="s">
        <v>391</v>
      </c>
      <c r="B30" s="181">
        <v>1102.79</v>
      </c>
      <c r="C30" s="181">
        <v>6782</v>
      </c>
      <c r="D30" s="209">
        <f>C30*G3</f>
        <v>3391</v>
      </c>
      <c r="E30" s="185">
        <v>2963.71</v>
      </c>
      <c r="F30" s="212"/>
      <c r="G30" s="212">
        <f t="shared" si="2"/>
        <v>87.399292244175768</v>
      </c>
    </row>
    <row r="31" spans="1:7" ht="19.5" customHeight="1" x14ac:dyDescent="0.25">
      <c r="A31" s="206" t="s">
        <v>307</v>
      </c>
      <c r="B31" s="181">
        <v>45338.89</v>
      </c>
      <c r="C31" s="181">
        <v>77810</v>
      </c>
      <c r="D31" s="209">
        <f>C31*G3</f>
        <v>38905</v>
      </c>
      <c r="E31" s="185">
        <f>ukupno!M247-E32</f>
        <v>37649.07</v>
      </c>
      <c r="F31" s="212">
        <f t="shared" si="1"/>
        <v>83.039240704834199</v>
      </c>
      <c r="G31" s="212">
        <f t="shared" si="2"/>
        <v>96.771803110140084</v>
      </c>
    </row>
    <row r="32" spans="1:7" ht="17.25" customHeight="1" x14ac:dyDescent="0.25">
      <c r="A32" s="206" t="s">
        <v>437</v>
      </c>
      <c r="B32" s="181">
        <v>955.56</v>
      </c>
      <c r="C32" s="181">
        <v>2190</v>
      </c>
      <c r="D32" s="209">
        <f>C32*G3</f>
        <v>1095</v>
      </c>
      <c r="E32" s="185">
        <v>244.89</v>
      </c>
      <c r="F32" s="212">
        <f t="shared" si="1"/>
        <v>25.627904056260203</v>
      </c>
      <c r="G32" s="212">
        <f t="shared" si="2"/>
        <v>22.364383561643834</v>
      </c>
    </row>
    <row r="33" spans="1:7" ht="18" customHeight="1" x14ac:dyDescent="0.25">
      <c r="A33" s="206" t="s">
        <v>308</v>
      </c>
      <c r="B33" s="181">
        <v>2142.09</v>
      </c>
      <c r="C33" s="181">
        <v>0</v>
      </c>
      <c r="D33" s="209">
        <v>0</v>
      </c>
      <c r="E33" s="185">
        <v>0</v>
      </c>
      <c r="F33" s="212">
        <f t="shared" si="1"/>
        <v>0</v>
      </c>
      <c r="G33" s="212" t="e">
        <f t="shared" si="2"/>
        <v>#DIV/0!</v>
      </c>
    </row>
    <row r="34" spans="1:7" x14ac:dyDescent="0.25">
      <c r="A34" s="170" t="s">
        <v>305</v>
      </c>
      <c r="B34" s="181">
        <v>0</v>
      </c>
      <c r="C34" s="181"/>
      <c r="D34" s="209"/>
      <c r="E34" s="185"/>
      <c r="F34" s="212"/>
      <c r="G34" s="212"/>
    </row>
    <row r="35" spans="1:7" ht="19.5" customHeight="1" x14ac:dyDescent="0.25">
      <c r="A35" s="170" t="s">
        <v>306</v>
      </c>
      <c r="B35" s="187">
        <f>B36</f>
        <v>5670.24</v>
      </c>
      <c r="C35" s="187">
        <f t="shared" ref="C35:E35" si="8">C36</f>
        <v>17000</v>
      </c>
      <c r="D35" s="187">
        <f t="shared" si="8"/>
        <v>8500</v>
      </c>
      <c r="E35" s="187">
        <f t="shared" si="8"/>
        <v>8340.01</v>
      </c>
      <c r="F35" s="213">
        <f t="shared" si="1"/>
        <v>147.08389768334322</v>
      </c>
      <c r="G35" s="213">
        <f t="shared" si="2"/>
        <v>98.117764705882365</v>
      </c>
    </row>
    <row r="36" spans="1:7" ht="19.5" customHeight="1" x14ac:dyDescent="0.25">
      <c r="A36" s="207" t="s">
        <v>438</v>
      </c>
      <c r="B36" s="181">
        <v>5670.24</v>
      </c>
      <c r="C36" s="181">
        <v>17000</v>
      </c>
      <c r="D36" s="209">
        <f>C36*G3</f>
        <v>8500</v>
      </c>
      <c r="E36" s="185">
        <f>ukupno!T247+ukupno!U247+ukupno!X247+ukupno!Y247+ukupno!Z247+ukupno!W247-E37</f>
        <v>8340.01</v>
      </c>
      <c r="F36" s="212">
        <f t="shared" si="1"/>
        <v>147.08389768334322</v>
      </c>
      <c r="G36" s="212">
        <f t="shared" si="2"/>
        <v>98.117764705882365</v>
      </c>
    </row>
    <row r="37" spans="1:7" x14ac:dyDescent="0.25">
      <c r="A37" s="170" t="s">
        <v>309</v>
      </c>
      <c r="B37" s="187"/>
      <c r="C37" s="187">
        <f>C38</f>
        <v>0</v>
      </c>
      <c r="D37" s="326">
        <f>D38</f>
        <v>0</v>
      </c>
      <c r="E37" s="327">
        <f>E38</f>
        <v>595</v>
      </c>
      <c r="F37" s="213"/>
      <c r="G37" s="213"/>
    </row>
    <row r="38" spans="1:7" ht="21" customHeight="1" x14ac:dyDescent="0.25">
      <c r="A38" s="325" t="s">
        <v>439</v>
      </c>
      <c r="B38" s="181"/>
      <c r="C38" s="181">
        <v>0</v>
      </c>
      <c r="D38" s="209">
        <f>C38*G3</f>
        <v>0</v>
      </c>
      <c r="E38" s="185">
        <f>ukupno!X247+ukupno!Y247</f>
        <v>595</v>
      </c>
      <c r="F38" s="212"/>
      <c r="G38" s="212"/>
    </row>
    <row r="39" spans="1:7" ht="19.5" customHeight="1" x14ac:dyDescent="0.25">
      <c r="A39" s="170" t="s">
        <v>310</v>
      </c>
      <c r="B39" s="187">
        <f>SUM(B40:B43)</f>
        <v>594124.92000000004</v>
      </c>
      <c r="C39" s="187">
        <f t="shared" ref="C39:E39" si="9">SUM(C40:C43)</f>
        <v>1239788</v>
      </c>
      <c r="D39" s="187">
        <f t="shared" si="9"/>
        <v>619894</v>
      </c>
      <c r="E39" s="260">
        <f t="shared" si="9"/>
        <v>620231.91999999993</v>
      </c>
      <c r="F39" s="213">
        <f t="shared" si="1"/>
        <v>104.39419373286007</v>
      </c>
      <c r="G39" s="213">
        <f t="shared" si="2"/>
        <v>100.05451254569329</v>
      </c>
    </row>
    <row r="40" spans="1:7" ht="21.75" customHeight="1" x14ac:dyDescent="0.25">
      <c r="A40" s="324" t="s">
        <v>435</v>
      </c>
      <c r="B40" s="181">
        <v>29912.93</v>
      </c>
      <c r="C40" s="181">
        <v>83000</v>
      </c>
      <c r="D40" s="209">
        <f>C40*G3</f>
        <v>41500</v>
      </c>
      <c r="E40" s="185">
        <f>ukupno!S247</f>
        <v>57790.939999999995</v>
      </c>
      <c r="F40" s="212"/>
      <c r="G40" s="212"/>
    </row>
    <row r="41" spans="1:7" x14ac:dyDescent="0.25">
      <c r="A41" s="207" t="s">
        <v>405</v>
      </c>
      <c r="B41" s="181"/>
      <c r="C41" s="181"/>
      <c r="D41" s="209">
        <f>C41*G3</f>
        <v>0</v>
      </c>
      <c r="E41" s="185"/>
      <c r="F41" s="212"/>
      <c r="G41" s="212"/>
    </row>
    <row r="42" spans="1:7" ht="21.75" customHeight="1" x14ac:dyDescent="0.25">
      <c r="A42" s="207" t="s">
        <v>436</v>
      </c>
      <c r="B42" s="181">
        <v>564211.99</v>
      </c>
      <c r="C42" s="181">
        <v>1156788</v>
      </c>
      <c r="D42" s="209">
        <f>C42*G3</f>
        <v>578394</v>
      </c>
      <c r="E42" s="263">
        <f>ukupno!K247+ukupno!L247</f>
        <v>562440.98</v>
      </c>
      <c r="F42" s="212">
        <f t="shared" si="1"/>
        <v>99.686109116539683</v>
      </c>
      <c r="G42" s="212">
        <f t="shared" si="2"/>
        <v>97.241842066134836</v>
      </c>
    </row>
    <row r="43" spans="1:7" ht="21" customHeight="1" x14ac:dyDescent="0.25">
      <c r="A43" s="207" t="s">
        <v>404</v>
      </c>
      <c r="B43" s="181"/>
      <c r="C43" s="181"/>
      <c r="D43" s="209">
        <f>C43*G3</f>
        <v>0</v>
      </c>
      <c r="E43" s="185"/>
      <c r="F43" s="212"/>
      <c r="G43" s="212"/>
    </row>
    <row r="44" spans="1:7" x14ac:dyDescent="0.25">
      <c r="A44" s="170" t="s">
        <v>311</v>
      </c>
      <c r="B44" s="187">
        <f>B45</f>
        <v>469.9</v>
      </c>
      <c r="C44" s="187">
        <f t="shared" ref="C44:E44" si="10">C45</f>
        <v>1000</v>
      </c>
      <c r="D44" s="187">
        <f t="shared" si="10"/>
        <v>500</v>
      </c>
      <c r="E44" s="187">
        <f t="shared" si="10"/>
        <v>2220.42</v>
      </c>
      <c r="F44" s="213">
        <f t="shared" si="1"/>
        <v>472.53032560119175</v>
      </c>
      <c r="G44" s="213">
        <f t="shared" si="2"/>
        <v>444.08400000000006</v>
      </c>
    </row>
    <row r="45" spans="1:7" x14ac:dyDescent="0.25">
      <c r="A45" s="207" t="s">
        <v>388</v>
      </c>
      <c r="B45" s="181">
        <v>469.9</v>
      </c>
      <c r="C45" s="181">
        <v>1000</v>
      </c>
      <c r="D45" s="209">
        <f>C45*G3</f>
        <v>500</v>
      </c>
      <c r="E45" s="185">
        <f>ukupno!V247</f>
        <v>2220.42</v>
      </c>
      <c r="F45" s="212">
        <f t="shared" si="1"/>
        <v>472.53032560119175</v>
      </c>
      <c r="G45" s="212">
        <f t="shared" si="2"/>
        <v>444.08400000000006</v>
      </c>
    </row>
    <row r="46" spans="1:7" ht="30" customHeight="1" x14ac:dyDescent="0.25">
      <c r="A46" s="170" t="s">
        <v>312</v>
      </c>
      <c r="B46" s="187">
        <f>B47</f>
        <v>0</v>
      </c>
      <c r="C46" s="187">
        <f t="shared" ref="C46:E46" si="11">C47</f>
        <v>1000</v>
      </c>
      <c r="D46" s="187">
        <f t="shared" si="11"/>
        <v>500</v>
      </c>
      <c r="E46" s="187">
        <f t="shared" si="11"/>
        <v>0</v>
      </c>
      <c r="F46" s="213"/>
      <c r="G46" s="213">
        <f t="shared" si="2"/>
        <v>0</v>
      </c>
    </row>
    <row r="47" spans="1:7" ht="25.5" x14ac:dyDescent="0.25">
      <c r="A47" s="207" t="s">
        <v>389</v>
      </c>
      <c r="B47" s="181">
        <v>0</v>
      </c>
      <c r="C47" s="181">
        <v>1000</v>
      </c>
      <c r="D47" s="276">
        <f>C47*G3</f>
        <v>500</v>
      </c>
      <c r="E47" s="185"/>
      <c r="F47" s="212"/>
      <c r="G47" s="212">
        <f t="shared" si="2"/>
        <v>0</v>
      </c>
    </row>
    <row r="48" spans="1:7" x14ac:dyDescent="0.25">
      <c r="A48" s="170" t="s">
        <v>313</v>
      </c>
      <c r="B48" s="181">
        <v>0</v>
      </c>
      <c r="C48" s="181"/>
      <c r="D48" s="209"/>
      <c r="E48" s="185"/>
      <c r="F48" s="212"/>
      <c r="G48" s="212"/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EE81-D1DA-4BEC-A734-F8D2BEDE4705}">
  <dimension ref="A4:K14"/>
  <sheetViews>
    <sheetView workbookViewId="0">
      <selection activeCell="E13" sqref="E13"/>
    </sheetView>
  </sheetViews>
  <sheetFormatPr defaultRowHeight="15" x14ac:dyDescent="0.25"/>
  <cols>
    <col min="1" max="1" width="35.42578125" customWidth="1"/>
    <col min="2" max="2" width="14" customWidth="1"/>
    <col min="3" max="3" width="16.140625" customWidth="1"/>
    <col min="4" max="4" width="17.28515625" customWidth="1"/>
    <col min="5" max="5" width="14.7109375" customWidth="1"/>
  </cols>
  <sheetData>
    <row r="4" spans="1:11" ht="15.75" x14ac:dyDescent="0.25">
      <c r="A4" s="347" t="s">
        <v>314</v>
      </c>
      <c r="B4" s="347"/>
      <c r="C4" s="347"/>
      <c r="D4" s="347"/>
      <c r="E4" s="347"/>
      <c r="F4" s="347"/>
      <c r="G4" s="347"/>
    </row>
    <row r="5" spans="1:11" ht="15.75" x14ac:dyDescent="0.25">
      <c r="A5" s="332" t="str">
        <f>sažetak!A2</f>
        <v>KOMERCIJALNA I TRGOVAČKA ŠKOLA BJELOVAR</v>
      </c>
      <c r="B5" s="332"/>
      <c r="C5" s="332"/>
      <c r="D5" s="332"/>
      <c r="E5" s="332"/>
      <c r="F5" s="332"/>
      <c r="G5" s="332"/>
      <c r="H5" s="216"/>
      <c r="I5" s="216"/>
      <c r="J5" s="216"/>
      <c r="K5" s="216"/>
    </row>
    <row r="6" spans="1:11" ht="15.75" x14ac:dyDescent="0.25">
      <c r="A6" s="208"/>
      <c r="B6" s="208"/>
      <c r="C6" s="208"/>
      <c r="D6" s="208"/>
      <c r="E6" s="208"/>
      <c r="F6" s="208"/>
      <c r="G6" s="208"/>
    </row>
    <row r="7" spans="1:11" ht="18" x14ac:dyDescent="0.25">
      <c r="A7" s="158"/>
      <c r="B7" s="158"/>
      <c r="C7" s="158"/>
      <c r="D7" s="158"/>
      <c r="E7" s="169"/>
      <c r="F7" s="169"/>
      <c r="G7" s="217">
        <v>0.5</v>
      </c>
    </row>
    <row r="8" spans="1:11" ht="38.25" x14ac:dyDescent="0.25">
      <c r="A8" s="203" t="s">
        <v>191</v>
      </c>
      <c r="B8" s="203" t="str">
        <f>sažetak!F4</f>
        <v xml:space="preserve">OSTVARENJE/IZVRŠENJE 
01.-06.2025. </v>
      </c>
      <c r="C8" s="203" t="str">
        <f>sažetak!G4</f>
        <v>IZVORNI PLAN ILI REBALANS 2026.*</v>
      </c>
      <c r="D8" s="203" t="str">
        <f>sažetak!H4</f>
        <v>TEKUĆI PLAN 2026.*</v>
      </c>
      <c r="E8" s="203" t="str">
        <f>sažetak!I4</f>
        <v xml:space="preserve">OSTVARENJE/IZVRŠENJE 
01.-06.2026. </v>
      </c>
      <c r="F8" s="203" t="s">
        <v>148</v>
      </c>
      <c r="G8" s="203" t="s">
        <v>192</v>
      </c>
    </row>
    <row r="9" spans="1:11" x14ac:dyDescent="0.25">
      <c r="A9" s="204">
        <v>1</v>
      </c>
      <c r="B9" s="204">
        <v>2</v>
      </c>
      <c r="C9" s="204">
        <v>3</v>
      </c>
      <c r="D9" s="204">
        <v>4</v>
      </c>
      <c r="E9" s="204">
        <v>5</v>
      </c>
      <c r="F9" s="204" t="s">
        <v>193</v>
      </c>
      <c r="G9" s="204" t="s">
        <v>194</v>
      </c>
    </row>
    <row r="10" spans="1:11" ht="26.25" customHeight="1" x14ac:dyDescent="0.25">
      <c r="A10" s="170" t="s">
        <v>221</v>
      </c>
      <c r="B10" s="237">
        <f>B11</f>
        <v>649804.39</v>
      </c>
      <c r="C10" s="237">
        <f t="shared" ref="C10:E10" si="0">C11</f>
        <v>1345570</v>
      </c>
      <c r="D10" s="237">
        <f t="shared" si="0"/>
        <v>672785</v>
      </c>
      <c r="E10" s="237">
        <f t="shared" si="0"/>
        <v>672245.02</v>
      </c>
      <c r="F10" s="242">
        <f>E10/B10*100</f>
        <v>103.45344388947572</v>
      </c>
      <c r="G10" s="242">
        <f>E10/D10*100</f>
        <v>99.919739589913576</v>
      </c>
    </row>
    <row r="11" spans="1:11" ht="29.25" customHeight="1" x14ac:dyDescent="0.25">
      <c r="A11" s="170" t="s">
        <v>315</v>
      </c>
      <c r="B11" s="237">
        <f>SUM(B12:B13)</f>
        <v>649804.39</v>
      </c>
      <c r="C11" s="237">
        <f t="shared" ref="C11:E11" si="1">SUM(C12:C13)</f>
        <v>1345570</v>
      </c>
      <c r="D11" s="237">
        <f t="shared" si="1"/>
        <v>672785</v>
      </c>
      <c r="E11" s="237">
        <f t="shared" si="1"/>
        <v>672245.02</v>
      </c>
      <c r="F11" s="242">
        <f t="shared" ref="F11:F13" si="2">E11/B11*100</f>
        <v>103.45344388947572</v>
      </c>
      <c r="G11" s="242">
        <f t="shared" ref="G11:G13" si="3">E11/D11*100</f>
        <v>99.919739589913576</v>
      </c>
    </row>
    <row r="12" spans="1:11" ht="24" customHeight="1" x14ac:dyDescent="0.25">
      <c r="A12" s="214" t="s">
        <v>316</v>
      </c>
      <c r="B12" s="239">
        <v>615691.02</v>
      </c>
      <c r="C12" s="239">
        <v>1260620</v>
      </c>
      <c r="D12" s="239">
        <f>C12*G7</f>
        <v>630310</v>
      </c>
      <c r="E12" s="240">
        <v>613617.74</v>
      </c>
      <c r="F12" s="243">
        <f t="shared" si="2"/>
        <v>99.663259665538078</v>
      </c>
      <c r="G12" s="243">
        <f t="shared" si="3"/>
        <v>97.351738033665967</v>
      </c>
    </row>
    <row r="13" spans="1:11" ht="19.5" customHeight="1" x14ac:dyDescent="0.25">
      <c r="A13" s="214" t="s">
        <v>317</v>
      </c>
      <c r="B13" s="240">
        <v>34113.370000000003</v>
      </c>
      <c r="C13" s="240">
        <v>84950</v>
      </c>
      <c r="D13" s="240">
        <f>C13*G7</f>
        <v>42475</v>
      </c>
      <c r="E13" s="240">
        <v>58627.28</v>
      </c>
      <c r="F13" s="243">
        <f t="shared" si="2"/>
        <v>171.86012405106851</v>
      </c>
      <c r="G13" s="243">
        <f t="shared" si="3"/>
        <v>138.02773396115361</v>
      </c>
    </row>
    <row r="14" spans="1:11" x14ac:dyDescent="0.25">
      <c r="A14" s="215"/>
      <c r="B14" s="181"/>
      <c r="C14" s="181"/>
      <c r="D14" s="181"/>
      <c r="E14" s="140"/>
      <c r="F14" s="210"/>
      <c r="G14" s="210"/>
    </row>
  </sheetData>
  <mergeCells count="2">
    <mergeCell ref="A4:G4"/>
    <mergeCell ref="A5:G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E7DD-6F5D-48FE-B175-837E01AB1EBC}">
  <dimension ref="A1:K16"/>
  <sheetViews>
    <sheetView workbookViewId="0">
      <selection activeCell="H21" sqref="H21"/>
    </sheetView>
  </sheetViews>
  <sheetFormatPr defaultRowHeight="15" x14ac:dyDescent="0.25"/>
  <cols>
    <col min="1" max="1" width="4.140625" customWidth="1"/>
    <col min="2" max="2" width="5.28515625" customWidth="1"/>
    <col min="3" max="3" width="6.140625" customWidth="1"/>
    <col min="4" max="4" width="6" customWidth="1"/>
    <col min="5" max="5" width="30.85546875" customWidth="1"/>
    <col min="6" max="6" width="15.7109375" customWidth="1"/>
    <col min="7" max="7" width="14.28515625" customWidth="1"/>
    <col min="8" max="8" width="13.42578125" customWidth="1"/>
    <col min="9" max="9" width="13.28515625" customWidth="1"/>
  </cols>
  <sheetData>
    <row r="1" spans="1:11" ht="15.75" x14ac:dyDescent="0.25">
      <c r="A1" s="347" t="s">
        <v>318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1" ht="18" x14ac:dyDescent="0.25">
      <c r="A2" s="353" t="str">
        <f>sažetak!A2</f>
        <v>KOMERCIJALNA I TRGOVAČKA ŠKOLA BJELOVAR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11" ht="15.75" x14ac:dyDescent="0.25">
      <c r="A3" s="347" t="s">
        <v>319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</row>
    <row r="4" spans="1:11" ht="15.75" x14ac:dyDescent="0.25">
      <c r="A4" s="347" t="s">
        <v>320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</row>
    <row r="5" spans="1:11" ht="18" x14ac:dyDescent="0.25">
      <c r="A5" s="158"/>
      <c r="B5" s="158"/>
      <c r="C5" s="158"/>
      <c r="D5" s="158"/>
      <c r="E5" s="158"/>
      <c r="F5" s="158"/>
      <c r="G5" s="158"/>
      <c r="H5" s="158"/>
      <c r="I5" s="169"/>
      <c r="J5" s="169"/>
      <c r="K5" s="169"/>
    </row>
    <row r="6" spans="1:11" ht="66" customHeight="1" x14ac:dyDescent="0.25">
      <c r="A6" s="364" t="s">
        <v>191</v>
      </c>
      <c r="B6" s="365"/>
      <c r="C6" s="365"/>
      <c r="D6" s="365"/>
      <c r="E6" s="366"/>
      <c r="F6" s="218" t="str">
        <f>sažetak!F4</f>
        <v xml:space="preserve">OSTVARENJE/IZVRŠENJE 
01.-06.2025. </v>
      </c>
      <c r="G6" s="218" t="str">
        <f>sažetak!G4</f>
        <v>IZVORNI PLAN ILI REBALANS 2026.*</v>
      </c>
      <c r="H6" s="218" t="str">
        <f>sažetak!H4</f>
        <v>TEKUĆI PLAN 2026.*</v>
      </c>
      <c r="I6" s="218" t="str">
        <f>sažetak!I4</f>
        <v xml:space="preserve">OSTVARENJE/IZVRŠENJE 
01.-06.2026. </v>
      </c>
      <c r="J6" s="218" t="s">
        <v>148</v>
      </c>
      <c r="K6" s="218" t="s">
        <v>192</v>
      </c>
    </row>
    <row r="7" spans="1:11" x14ac:dyDescent="0.25">
      <c r="A7" s="364">
        <v>1</v>
      </c>
      <c r="B7" s="365"/>
      <c r="C7" s="365"/>
      <c r="D7" s="365"/>
      <c r="E7" s="366"/>
      <c r="F7" s="219">
        <v>2</v>
      </c>
      <c r="G7" s="219">
        <v>3</v>
      </c>
      <c r="H7" s="219">
        <v>4</v>
      </c>
      <c r="I7" s="219">
        <v>5</v>
      </c>
      <c r="J7" s="219" t="s">
        <v>193</v>
      </c>
      <c r="K7" s="219" t="s">
        <v>194</v>
      </c>
    </row>
    <row r="8" spans="1:11" ht="39" customHeight="1" x14ac:dyDescent="0.25">
      <c r="A8" s="170">
        <v>8</v>
      </c>
      <c r="B8" s="170"/>
      <c r="C8" s="170"/>
      <c r="D8" s="170"/>
      <c r="E8" s="170" t="s">
        <v>321</v>
      </c>
      <c r="F8" s="226">
        <f>F9</f>
        <v>0</v>
      </c>
      <c r="G8" s="226">
        <f t="shared" ref="G8:I8" si="0">G9</f>
        <v>0</v>
      </c>
      <c r="H8" s="226">
        <f t="shared" si="0"/>
        <v>0</v>
      </c>
      <c r="I8" s="226">
        <f t="shared" si="0"/>
        <v>0</v>
      </c>
      <c r="J8" s="227">
        <v>0</v>
      </c>
      <c r="K8" s="227">
        <v>0</v>
      </c>
    </row>
    <row r="9" spans="1:11" ht="18" customHeight="1" x14ac:dyDescent="0.25">
      <c r="A9" s="170"/>
      <c r="B9" s="171">
        <v>84</v>
      </c>
      <c r="C9" s="171"/>
      <c r="D9" s="171"/>
      <c r="E9" s="171" t="s">
        <v>322</v>
      </c>
      <c r="F9" s="221">
        <f>F10</f>
        <v>0</v>
      </c>
      <c r="G9" s="221">
        <f t="shared" ref="G9:I9" si="1">G10</f>
        <v>0</v>
      </c>
      <c r="H9" s="221">
        <f t="shared" si="1"/>
        <v>0</v>
      </c>
      <c r="I9" s="221">
        <f t="shared" si="1"/>
        <v>0</v>
      </c>
      <c r="J9" s="228">
        <v>0</v>
      </c>
      <c r="K9" s="228">
        <v>0</v>
      </c>
    </row>
    <row r="10" spans="1:11" ht="57" customHeight="1" x14ac:dyDescent="0.25">
      <c r="A10" s="172"/>
      <c r="B10" s="172"/>
      <c r="C10" s="172">
        <v>842</v>
      </c>
      <c r="D10" s="172"/>
      <c r="E10" s="224" t="s">
        <v>325</v>
      </c>
      <c r="F10" s="221">
        <f>F11</f>
        <v>0</v>
      </c>
      <c r="G10" s="221">
        <f t="shared" ref="G10:I10" si="2">G11</f>
        <v>0</v>
      </c>
      <c r="H10" s="221">
        <f t="shared" si="2"/>
        <v>0</v>
      </c>
      <c r="I10" s="221">
        <f t="shared" si="2"/>
        <v>0</v>
      </c>
      <c r="J10" s="228">
        <v>0</v>
      </c>
      <c r="K10" s="228">
        <v>0</v>
      </c>
    </row>
    <row r="11" spans="1:11" ht="42" customHeight="1" x14ac:dyDescent="0.25">
      <c r="A11" s="172"/>
      <c r="B11" s="172"/>
      <c r="C11" s="172"/>
      <c r="D11" s="172">
        <v>8422</v>
      </c>
      <c r="E11" s="224" t="s">
        <v>326</v>
      </c>
      <c r="F11" s="221">
        <v>0</v>
      </c>
      <c r="G11" s="221">
        <v>0</v>
      </c>
      <c r="H11" s="221">
        <v>0</v>
      </c>
      <c r="I11" s="222">
        <v>0</v>
      </c>
      <c r="J11" s="228">
        <v>0</v>
      </c>
      <c r="K11" s="228">
        <v>0</v>
      </c>
    </row>
    <row r="12" spans="1:11" x14ac:dyDescent="0.25">
      <c r="A12" s="172"/>
      <c r="B12" s="172"/>
      <c r="C12" s="172"/>
      <c r="D12" s="173"/>
      <c r="E12" s="214"/>
      <c r="F12" s="221"/>
      <c r="G12" s="221"/>
      <c r="H12" s="221"/>
      <c r="I12" s="222"/>
      <c r="J12" s="228"/>
      <c r="K12" s="228"/>
    </row>
    <row r="13" spans="1:11" ht="33" customHeight="1" x14ac:dyDescent="0.25">
      <c r="A13" s="176">
        <v>5</v>
      </c>
      <c r="B13" s="176"/>
      <c r="C13" s="176"/>
      <c r="D13" s="176"/>
      <c r="E13" s="177" t="s">
        <v>323</v>
      </c>
      <c r="F13" s="226">
        <f>F14</f>
        <v>0</v>
      </c>
      <c r="G13" s="226">
        <f t="shared" ref="G13:I13" si="3">G14</f>
        <v>0</v>
      </c>
      <c r="H13" s="226">
        <f t="shared" si="3"/>
        <v>0</v>
      </c>
      <c r="I13" s="226">
        <f t="shared" si="3"/>
        <v>0</v>
      </c>
      <c r="J13" s="227">
        <v>0</v>
      </c>
      <c r="K13" s="227">
        <v>0</v>
      </c>
    </row>
    <row r="14" spans="1:11" ht="35.25" customHeight="1" x14ac:dyDescent="0.25">
      <c r="A14" s="171"/>
      <c r="B14" s="171">
        <v>54</v>
      </c>
      <c r="C14" s="171"/>
      <c r="D14" s="171"/>
      <c r="E14" s="220" t="s">
        <v>324</v>
      </c>
      <c r="F14" s="221">
        <f>F15</f>
        <v>0</v>
      </c>
      <c r="G14" s="221">
        <f t="shared" ref="G14:I14" si="4">G15</f>
        <v>0</v>
      </c>
      <c r="H14" s="221">
        <f t="shared" si="4"/>
        <v>0</v>
      </c>
      <c r="I14" s="221">
        <f t="shared" si="4"/>
        <v>0</v>
      </c>
      <c r="J14" s="228">
        <v>0</v>
      </c>
      <c r="K14" s="228">
        <v>0</v>
      </c>
    </row>
    <row r="15" spans="1:11" ht="45" customHeight="1" x14ac:dyDescent="0.25">
      <c r="A15" s="171"/>
      <c r="B15" s="171"/>
      <c r="C15" s="171">
        <v>542</v>
      </c>
      <c r="D15" s="175"/>
      <c r="E15" s="225" t="s">
        <v>327</v>
      </c>
      <c r="F15" s="221">
        <f>F16</f>
        <v>0</v>
      </c>
      <c r="G15" s="221">
        <f t="shared" ref="G15:I15" si="5">G16</f>
        <v>0</v>
      </c>
      <c r="H15" s="221">
        <f t="shared" si="5"/>
        <v>0</v>
      </c>
      <c r="I15" s="221">
        <f t="shared" si="5"/>
        <v>0</v>
      </c>
      <c r="J15" s="228">
        <v>0</v>
      </c>
      <c r="K15" s="228">
        <v>0</v>
      </c>
    </row>
    <row r="16" spans="1:11" ht="41.25" customHeight="1" x14ac:dyDescent="0.25">
      <c r="A16" s="171"/>
      <c r="B16" s="171"/>
      <c r="C16" s="171"/>
      <c r="D16" s="175">
        <v>5422</v>
      </c>
      <c r="E16" s="225" t="s">
        <v>328</v>
      </c>
      <c r="F16" s="221">
        <v>0</v>
      </c>
      <c r="G16" s="221">
        <v>0</v>
      </c>
      <c r="H16" s="223">
        <v>0</v>
      </c>
      <c r="I16" s="222">
        <v>0</v>
      </c>
      <c r="J16" s="228">
        <v>0</v>
      </c>
      <c r="K16" s="228">
        <v>0</v>
      </c>
    </row>
  </sheetData>
  <mergeCells count="6">
    <mergeCell ref="A1:K1"/>
    <mergeCell ref="A3:K3"/>
    <mergeCell ref="A4:K4"/>
    <mergeCell ref="A6:E6"/>
    <mergeCell ref="A7:E7"/>
    <mergeCell ref="A2:K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7E2D-2427-4D42-A409-67ACF976206D}">
  <sheetPr>
    <tabColor theme="3" tint="0.79998168889431442"/>
  </sheetPr>
  <dimension ref="A3:H82"/>
  <sheetViews>
    <sheetView topLeftCell="A3" workbookViewId="0">
      <selection activeCell="G22" sqref="G22"/>
    </sheetView>
  </sheetViews>
  <sheetFormatPr defaultRowHeight="15" x14ac:dyDescent="0.25"/>
  <cols>
    <col min="4" max="4" width="31.85546875" customWidth="1"/>
    <col min="5" max="5" width="20.28515625" customWidth="1"/>
    <col min="6" max="6" width="19.85546875" customWidth="1"/>
    <col min="7" max="7" width="21" customWidth="1"/>
  </cols>
  <sheetData>
    <row r="3" spans="1:8" ht="15.75" x14ac:dyDescent="0.25">
      <c r="A3" s="347" t="s">
        <v>329</v>
      </c>
      <c r="B3" s="347"/>
      <c r="C3" s="347"/>
      <c r="D3" s="347"/>
      <c r="E3" s="347"/>
      <c r="F3" s="347"/>
      <c r="G3" s="347"/>
      <c r="H3" s="347"/>
    </row>
    <row r="4" spans="1:8" ht="18" x14ac:dyDescent="0.25">
      <c r="A4" s="353" t="str">
        <f>sažetak!A2</f>
        <v>KOMERCIJALNA I TRGOVAČKA ŠKOLA BJELOVAR</v>
      </c>
      <c r="B4" s="353"/>
      <c r="C4" s="353"/>
      <c r="D4" s="353"/>
      <c r="E4" s="353"/>
      <c r="F4" s="353"/>
      <c r="G4" s="353"/>
      <c r="H4" s="353"/>
    </row>
    <row r="5" spans="1:8" ht="15.75" x14ac:dyDescent="0.25">
      <c r="A5" s="371" t="s">
        <v>330</v>
      </c>
      <c r="B5" s="371"/>
      <c r="C5" s="371"/>
      <c r="D5" s="371"/>
      <c r="E5" s="371"/>
      <c r="F5" s="371"/>
      <c r="G5" s="371"/>
      <c r="H5" s="371"/>
    </row>
    <row r="6" spans="1:8" ht="18" x14ac:dyDescent="0.25">
      <c r="A6" s="158"/>
      <c r="B6" s="158"/>
      <c r="C6" s="158"/>
      <c r="D6" s="158"/>
      <c r="E6" s="158"/>
      <c r="F6" s="158"/>
      <c r="G6" s="158"/>
      <c r="H6" s="178">
        <v>0.5</v>
      </c>
    </row>
    <row r="7" spans="1:8" ht="38.25" x14ac:dyDescent="0.25">
      <c r="A7" s="364" t="s">
        <v>191</v>
      </c>
      <c r="B7" s="365"/>
      <c r="C7" s="365"/>
      <c r="D7" s="366"/>
      <c r="E7" s="203" t="str">
        <f>sažetak!G4</f>
        <v>IZVORNI PLAN ILI REBALANS 2026.*</v>
      </c>
      <c r="F7" s="203" t="str">
        <f>sažetak!H4</f>
        <v>TEKUĆI PLAN 2026.*</v>
      </c>
      <c r="G7" s="203" t="str">
        <f>sažetak!I4</f>
        <v xml:space="preserve">OSTVARENJE/IZVRŠENJE 
01.-06.2026. </v>
      </c>
      <c r="H7" s="203" t="s">
        <v>192</v>
      </c>
    </row>
    <row r="8" spans="1:8" x14ac:dyDescent="0.25">
      <c r="A8" s="372">
        <v>1</v>
      </c>
      <c r="B8" s="373"/>
      <c r="C8" s="373"/>
      <c r="D8" s="374"/>
      <c r="E8" s="245">
        <v>2</v>
      </c>
      <c r="F8" s="245">
        <v>3</v>
      </c>
      <c r="G8" s="245">
        <v>4</v>
      </c>
      <c r="H8" s="245" t="s">
        <v>331</v>
      </c>
    </row>
    <row r="9" spans="1:8" ht="31.5" customHeight="1" x14ac:dyDescent="0.25">
      <c r="A9" s="375" t="s">
        <v>406</v>
      </c>
      <c r="B9" s="375"/>
      <c r="C9" s="375"/>
      <c r="D9" s="246" t="s">
        <v>398</v>
      </c>
      <c r="E9" s="247">
        <f>E10+E21+E41+E76</f>
        <v>1345070</v>
      </c>
      <c r="F9" s="247">
        <f>F10+F21+F41+F76</f>
        <v>672215</v>
      </c>
      <c r="G9" s="247">
        <f>G10+G21+G41+G76</f>
        <v>672245.02</v>
      </c>
      <c r="H9" s="248">
        <f>G9/F9*100</f>
        <v>100.00446583310398</v>
      </c>
    </row>
    <row r="10" spans="1:8" ht="39" customHeight="1" x14ac:dyDescent="0.25">
      <c r="A10" s="368" t="s">
        <v>333</v>
      </c>
      <c r="B10" s="368"/>
      <c r="C10" s="368"/>
      <c r="D10" s="249" t="s">
        <v>332</v>
      </c>
      <c r="E10" s="250">
        <f t="shared" ref="E10:F10" si="0">E11</f>
        <v>80000</v>
      </c>
      <c r="F10" s="250">
        <f t="shared" si="0"/>
        <v>39680</v>
      </c>
      <c r="G10" s="250">
        <f>G11</f>
        <v>37893.96</v>
      </c>
      <c r="H10" s="251">
        <f t="shared" ref="H10:H67" si="1">G10/F10*100</f>
        <v>95.498891129032259</v>
      </c>
    </row>
    <row r="11" spans="1:8" ht="25.5" customHeight="1" x14ac:dyDescent="0.25">
      <c r="A11" s="369" t="s">
        <v>334</v>
      </c>
      <c r="B11" s="369"/>
      <c r="C11" s="369"/>
      <c r="D11" s="252" t="s">
        <v>335</v>
      </c>
      <c r="E11" s="253">
        <f t="shared" ref="E11:F11" si="2">E12</f>
        <v>80000</v>
      </c>
      <c r="F11" s="253">
        <f t="shared" si="2"/>
        <v>39680</v>
      </c>
      <c r="G11" s="253">
        <f>G12</f>
        <v>37893.96</v>
      </c>
      <c r="H11" s="254">
        <f t="shared" si="1"/>
        <v>95.498891129032259</v>
      </c>
    </row>
    <row r="12" spans="1:8" ht="25.5" customHeight="1" x14ac:dyDescent="0.25">
      <c r="A12" s="370" t="s">
        <v>336</v>
      </c>
      <c r="B12" s="370"/>
      <c r="C12" s="370"/>
      <c r="D12" s="255" t="s">
        <v>337</v>
      </c>
      <c r="E12" s="256">
        <f t="shared" ref="E12:F12" si="3">SUM(E13:E20)</f>
        <v>80000</v>
      </c>
      <c r="F12" s="256">
        <f t="shared" si="3"/>
        <v>39680</v>
      </c>
      <c r="G12" s="256">
        <f>SUM(G13:G20)</f>
        <v>37893.96</v>
      </c>
      <c r="H12" s="257">
        <f t="shared" si="1"/>
        <v>95.498891129032259</v>
      </c>
    </row>
    <row r="13" spans="1:8" ht="29.25" customHeight="1" x14ac:dyDescent="0.25">
      <c r="A13" s="367" t="s">
        <v>338</v>
      </c>
      <c r="B13" s="367"/>
      <c r="C13" s="367"/>
      <c r="D13" s="229" t="s">
        <v>227</v>
      </c>
      <c r="E13" s="181">
        <v>21060</v>
      </c>
      <c r="F13" s="181">
        <f>E13*H6</f>
        <v>10530</v>
      </c>
      <c r="G13" s="181">
        <f>ukupno!M83</f>
        <v>10096.98</v>
      </c>
      <c r="H13" s="244">
        <f t="shared" si="1"/>
        <v>95.887749287749273</v>
      </c>
    </row>
    <row r="14" spans="1:8" ht="30.75" customHeight="1" x14ac:dyDescent="0.25">
      <c r="A14" s="367" t="s">
        <v>339</v>
      </c>
      <c r="B14" s="367"/>
      <c r="C14" s="367"/>
      <c r="D14" s="229" t="s">
        <v>257</v>
      </c>
      <c r="E14" s="181">
        <v>29860</v>
      </c>
      <c r="F14" s="181">
        <f>E14*H6</f>
        <v>14930</v>
      </c>
      <c r="G14" s="181">
        <f>ukupno!M111</f>
        <v>15307.249999999998</v>
      </c>
      <c r="H14" s="244">
        <f t="shared" si="1"/>
        <v>102.52679169457465</v>
      </c>
    </row>
    <row r="15" spans="1:8" ht="27" customHeight="1" x14ac:dyDescent="0.25">
      <c r="A15" s="367" t="s">
        <v>340</v>
      </c>
      <c r="B15" s="367"/>
      <c r="C15" s="367"/>
      <c r="D15" s="229" t="s">
        <v>264</v>
      </c>
      <c r="E15" s="181">
        <v>24620</v>
      </c>
      <c r="F15" s="181">
        <f>E15*H6</f>
        <v>12310</v>
      </c>
      <c r="G15" s="181">
        <f>ukupno!M158</f>
        <v>11118.52</v>
      </c>
      <c r="H15" s="244">
        <f t="shared" si="1"/>
        <v>90.321039805036563</v>
      </c>
    </row>
    <row r="16" spans="1:8" ht="31.5" customHeight="1" x14ac:dyDescent="0.25">
      <c r="A16" s="367" t="s">
        <v>341</v>
      </c>
      <c r="B16" s="367"/>
      <c r="C16" s="367"/>
      <c r="D16" s="229" t="s">
        <v>274</v>
      </c>
      <c r="E16" s="181">
        <v>130</v>
      </c>
      <c r="F16" s="181">
        <f>E16*H6</f>
        <v>65</v>
      </c>
      <c r="G16" s="181">
        <f>ukupno!M161</f>
        <v>0</v>
      </c>
      <c r="H16" s="244">
        <f t="shared" si="1"/>
        <v>0</v>
      </c>
    </row>
    <row r="17" spans="1:8" ht="30" customHeight="1" x14ac:dyDescent="0.25">
      <c r="A17" s="367" t="s">
        <v>342</v>
      </c>
      <c r="B17" s="367"/>
      <c r="C17" s="367"/>
      <c r="D17" s="229" t="s">
        <v>275</v>
      </c>
      <c r="E17" s="181">
        <v>1840</v>
      </c>
      <c r="F17" s="181">
        <f>E17*H6</f>
        <v>920</v>
      </c>
      <c r="G17" s="181">
        <f>ukupno!M188</f>
        <v>1119.3799999999999</v>
      </c>
      <c r="H17" s="244">
        <f t="shared" si="1"/>
        <v>121.67173913043476</v>
      </c>
    </row>
    <row r="18" spans="1:8" ht="24.75" customHeight="1" x14ac:dyDescent="0.25">
      <c r="A18" s="367" t="s">
        <v>343</v>
      </c>
      <c r="B18" s="367"/>
      <c r="C18" s="367"/>
      <c r="D18" s="229" t="s">
        <v>282</v>
      </c>
      <c r="E18" s="181">
        <v>300</v>
      </c>
      <c r="F18" s="181">
        <f>E18*H6</f>
        <v>150</v>
      </c>
      <c r="G18" s="181">
        <f>ukupno!M199</f>
        <v>6.94</v>
      </c>
      <c r="H18" s="244">
        <f t="shared" si="1"/>
        <v>4.6266666666666669</v>
      </c>
    </row>
    <row r="19" spans="1:8" ht="25.5" customHeight="1" x14ac:dyDescent="0.25">
      <c r="A19" s="367" t="s">
        <v>344</v>
      </c>
      <c r="B19" s="367"/>
      <c r="C19" s="367"/>
      <c r="D19" s="229" t="s">
        <v>293</v>
      </c>
      <c r="E19" s="181">
        <v>1550</v>
      </c>
      <c r="F19" s="181">
        <f>E19*H6</f>
        <v>775</v>
      </c>
      <c r="G19" s="181">
        <f>ukupno!M227</f>
        <v>244.89</v>
      </c>
      <c r="H19" s="244">
        <f t="shared" si="1"/>
        <v>31.59870967741935</v>
      </c>
    </row>
    <row r="20" spans="1:8" ht="28.5" customHeight="1" x14ac:dyDescent="0.25">
      <c r="A20" s="367" t="s">
        <v>345</v>
      </c>
      <c r="B20" s="367"/>
      <c r="C20" s="367"/>
      <c r="D20" s="229" t="s">
        <v>346</v>
      </c>
      <c r="E20" s="181">
        <v>640</v>
      </c>
      <c r="F20" s="181">
        <v>0</v>
      </c>
      <c r="G20" s="181">
        <f>ukupno!M229</f>
        <v>0</v>
      </c>
      <c r="H20" s="244"/>
    </row>
    <row r="21" spans="1:8" ht="31.5" customHeight="1" x14ac:dyDescent="0.25">
      <c r="A21" s="368" t="s">
        <v>347</v>
      </c>
      <c r="B21" s="368"/>
      <c r="C21" s="368"/>
      <c r="D21" s="249" t="s">
        <v>348</v>
      </c>
      <c r="E21" s="250">
        <f t="shared" ref="E21:F21" si="4">E22+E26+E29+E32+E38</f>
        <v>6282</v>
      </c>
      <c r="F21" s="250">
        <f t="shared" si="4"/>
        <v>3141</v>
      </c>
      <c r="G21" s="250">
        <f>G22+G26+G29+G32+G35+G38</f>
        <v>2963.7099999999996</v>
      </c>
      <c r="H21" s="251">
        <f t="shared" si="1"/>
        <v>94.355619229544715</v>
      </c>
    </row>
    <row r="22" spans="1:8" ht="27" customHeight="1" x14ac:dyDescent="0.25">
      <c r="A22" s="369" t="s">
        <v>349</v>
      </c>
      <c r="B22" s="369"/>
      <c r="C22" s="369"/>
      <c r="D22" s="252" t="s">
        <v>350</v>
      </c>
      <c r="E22" s="253">
        <f t="shared" ref="E22:F22" si="5">E23</f>
        <v>2500</v>
      </c>
      <c r="F22" s="253">
        <f t="shared" si="5"/>
        <v>1250</v>
      </c>
      <c r="G22" s="253">
        <f>G23</f>
        <v>981.06</v>
      </c>
      <c r="H22" s="254">
        <f t="shared" si="1"/>
        <v>78.484799999999993</v>
      </c>
    </row>
    <row r="23" spans="1:8" ht="39" customHeight="1" x14ac:dyDescent="0.25">
      <c r="A23" s="370" t="s">
        <v>354</v>
      </c>
      <c r="B23" s="370"/>
      <c r="C23" s="370"/>
      <c r="D23" s="255" t="s">
        <v>351</v>
      </c>
      <c r="E23" s="256">
        <f t="shared" ref="E23:F23" si="6">SUM(E24:E25)</f>
        <v>2500</v>
      </c>
      <c r="F23" s="256">
        <f t="shared" si="6"/>
        <v>1250</v>
      </c>
      <c r="G23" s="256">
        <f>SUM(G24:G25)</f>
        <v>981.06</v>
      </c>
      <c r="H23" s="257">
        <f t="shared" si="1"/>
        <v>78.484799999999993</v>
      </c>
    </row>
    <row r="24" spans="1:8" ht="39" customHeight="1" x14ac:dyDescent="0.25">
      <c r="A24" s="367" t="s">
        <v>340</v>
      </c>
      <c r="B24" s="367"/>
      <c r="C24" s="367"/>
      <c r="D24" s="229" t="s">
        <v>264</v>
      </c>
      <c r="E24" s="181">
        <v>1250</v>
      </c>
      <c r="F24" s="181">
        <f>E24*H6</f>
        <v>625</v>
      </c>
      <c r="G24" s="181">
        <v>116.66</v>
      </c>
      <c r="H24" s="244">
        <f t="shared" si="1"/>
        <v>18.665599999999998</v>
      </c>
    </row>
    <row r="25" spans="1:8" ht="39" customHeight="1" x14ac:dyDescent="0.25">
      <c r="A25" s="367" t="s">
        <v>342</v>
      </c>
      <c r="B25" s="367"/>
      <c r="C25" s="367"/>
      <c r="D25" s="229" t="s">
        <v>275</v>
      </c>
      <c r="E25" s="181">
        <v>1250</v>
      </c>
      <c r="F25" s="181">
        <f>E25*H6</f>
        <v>625</v>
      </c>
      <c r="G25" s="181">
        <v>864.4</v>
      </c>
      <c r="H25" s="244">
        <f t="shared" si="1"/>
        <v>138.304</v>
      </c>
    </row>
    <row r="26" spans="1:8" ht="39" customHeight="1" x14ac:dyDescent="0.25">
      <c r="A26" s="369" t="s">
        <v>352</v>
      </c>
      <c r="B26" s="369"/>
      <c r="C26" s="369"/>
      <c r="D26" s="252" t="s">
        <v>353</v>
      </c>
      <c r="E26" s="253">
        <f t="shared" ref="E26:F26" si="7">E27</f>
        <v>588</v>
      </c>
      <c r="F26" s="253">
        <f t="shared" si="7"/>
        <v>294</v>
      </c>
      <c r="G26" s="253">
        <f>G27</f>
        <v>23.88</v>
      </c>
      <c r="H26" s="254">
        <v>0</v>
      </c>
    </row>
    <row r="27" spans="1:8" ht="39" customHeight="1" x14ac:dyDescent="0.25">
      <c r="A27" s="370" t="s">
        <v>354</v>
      </c>
      <c r="B27" s="370"/>
      <c r="C27" s="370"/>
      <c r="D27" s="255" t="s">
        <v>355</v>
      </c>
      <c r="E27" s="256">
        <f t="shared" ref="E27:F27" si="8">E28</f>
        <v>588</v>
      </c>
      <c r="F27" s="256">
        <f t="shared" si="8"/>
        <v>294</v>
      </c>
      <c r="G27" s="256">
        <f>G28</f>
        <v>23.88</v>
      </c>
      <c r="H27" s="257">
        <v>0</v>
      </c>
    </row>
    <row r="28" spans="1:8" ht="39" customHeight="1" x14ac:dyDescent="0.25">
      <c r="A28" s="367" t="s">
        <v>340</v>
      </c>
      <c r="B28" s="367"/>
      <c r="C28" s="367"/>
      <c r="D28" s="229" t="s">
        <v>264</v>
      </c>
      <c r="E28" s="181">
        <v>588</v>
      </c>
      <c r="F28" s="181">
        <f>E28*H6</f>
        <v>294</v>
      </c>
      <c r="G28" s="181">
        <v>23.88</v>
      </c>
      <c r="H28" s="244"/>
    </row>
    <row r="29" spans="1:8" ht="39" customHeight="1" x14ac:dyDescent="0.25">
      <c r="A29" s="369" t="s">
        <v>356</v>
      </c>
      <c r="B29" s="369"/>
      <c r="C29" s="369"/>
      <c r="D29" s="252" t="s">
        <v>357</v>
      </c>
      <c r="E29" s="253">
        <f t="shared" ref="E29:F30" si="9">E30</f>
        <v>1950</v>
      </c>
      <c r="F29" s="253">
        <f t="shared" si="9"/>
        <v>975</v>
      </c>
      <c r="G29" s="253">
        <f>G30</f>
        <v>836.34</v>
      </c>
      <c r="H29" s="254">
        <f t="shared" si="1"/>
        <v>85.778461538461542</v>
      </c>
    </row>
    <row r="30" spans="1:8" ht="39" customHeight="1" x14ac:dyDescent="0.25">
      <c r="A30" s="370" t="s">
        <v>354</v>
      </c>
      <c r="B30" s="370"/>
      <c r="C30" s="370"/>
      <c r="D30" s="255" t="s">
        <v>358</v>
      </c>
      <c r="E30" s="256">
        <f t="shared" si="9"/>
        <v>1950</v>
      </c>
      <c r="F30" s="256">
        <f t="shared" si="9"/>
        <v>975</v>
      </c>
      <c r="G30" s="256">
        <f>G31</f>
        <v>836.34</v>
      </c>
      <c r="H30" s="257">
        <f t="shared" si="1"/>
        <v>85.778461538461542</v>
      </c>
    </row>
    <row r="31" spans="1:8" ht="39" customHeight="1" x14ac:dyDescent="0.25">
      <c r="A31" s="367" t="s">
        <v>340</v>
      </c>
      <c r="B31" s="367"/>
      <c r="C31" s="367"/>
      <c r="D31" s="229" t="s">
        <v>264</v>
      </c>
      <c r="E31" s="181">
        <v>1950</v>
      </c>
      <c r="F31" s="181">
        <f>E31*H6</f>
        <v>975</v>
      </c>
      <c r="G31" s="181">
        <v>836.34</v>
      </c>
      <c r="H31" s="244">
        <f t="shared" si="1"/>
        <v>85.778461538461542</v>
      </c>
    </row>
    <row r="32" spans="1:8" ht="39" customHeight="1" x14ac:dyDescent="0.25">
      <c r="A32" s="369" t="s">
        <v>359</v>
      </c>
      <c r="B32" s="369"/>
      <c r="C32" s="369"/>
      <c r="D32" s="252" t="s">
        <v>360</v>
      </c>
      <c r="E32" s="253">
        <f t="shared" ref="E32:F32" si="10">E33</f>
        <v>350</v>
      </c>
      <c r="F32" s="253">
        <f t="shared" si="10"/>
        <v>175</v>
      </c>
      <c r="G32" s="253">
        <f>G33</f>
        <v>0</v>
      </c>
      <c r="H32" s="254">
        <f t="shared" si="1"/>
        <v>0</v>
      </c>
    </row>
    <row r="33" spans="1:8" ht="39" customHeight="1" x14ac:dyDescent="0.25">
      <c r="A33" s="370" t="s">
        <v>354</v>
      </c>
      <c r="B33" s="370"/>
      <c r="C33" s="370"/>
      <c r="D33" s="255" t="s">
        <v>355</v>
      </c>
      <c r="E33" s="256">
        <f t="shared" ref="E33:F33" si="11">E34</f>
        <v>350</v>
      </c>
      <c r="F33" s="256">
        <f t="shared" si="11"/>
        <v>175</v>
      </c>
      <c r="G33" s="256">
        <f>G34</f>
        <v>0</v>
      </c>
      <c r="H33" s="257">
        <f t="shared" si="1"/>
        <v>0</v>
      </c>
    </row>
    <row r="34" spans="1:8" ht="39" customHeight="1" x14ac:dyDescent="0.25">
      <c r="A34" s="367" t="s">
        <v>342</v>
      </c>
      <c r="B34" s="367"/>
      <c r="C34" s="367"/>
      <c r="D34" s="229" t="s">
        <v>275</v>
      </c>
      <c r="E34" s="181">
        <v>350</v>
      </c>
      <c r="F34" s="181">
        <f>E34*H6</f>
        <v>175</v>
      </c>
      <c r="G34" s="181">
        <v>0</v>
      </c>
      <c r="H34" s="244">
        <v>0</v>
      </c>
    </row>
    <row r="35" spans="1:8" ht="39" customHeight="1" x14ac:dyDescent="0.25">
      <c r="A35" s="369" t="s">
        <v>445</v>
      </c>
      <c r="B35" s="369"/>
      <c r="C35" s="369"/>
      <c r="D35" s="252" t="s">
        <v>446</v>
      </c>
      <c r="E35" s="253">
        <f>E36</f>
        <v>500</v>
      </c>
      <c r="F35" s="253">
        <f t="shared" ref="E35:F36" si="12">F36</f>
        <v>250</v>
      </c>
      <c r="G35" s="253">
        <f>G36</f>
        <v>500</v>
      </c>
      <c r="H35" s="254">
        <f t="shared" ref="H35:H37" si="13">G35/F35*100</f>
        <v>200</v>
      </c>
    </row>
    <row r="36" spans="1:8" ht="39" customHeight="1" x14ac:dyDescent="0.25">
      <c r="A36" s="370" t="s">
        <v>354</v>
      </c>
      <c r="B36" s="370"/>
      <c r="C36" s="370"/>
      <c r="D36" s="255" t="s">
        <v>355</v>
      </c>
      <c r="E36" s="256">
        <f t="shared" si="12"/>
        <v>500</v>
      </c>
      <c r="F36" s="256">
        <f t="shared" si="12"/>
        <v>250</v>
      </c>
      <c r="G36" s="256">
        <f>G37</f>
        <v>500</v>
      </c>
      <c r="H36" s="257">
        <f t="shared" si="13"/>
        <v>200</v>
      </c>
    </row>
    <row r="37" spans="1:8" ht="39" customHeight="1" x14ac:dyDescent="0.25">
      <c r="A37" s="367" t="s">
        <v>342</v>
      </c>
      <c r="B37" s="367"/>
      <c r="C37" s="367"/>
      <c r="D37" s="229" t="s">
        <v>275</v>
      </c>
      <c r="E37" s="181">
        <v>500</v>
      </c>
      <c r="F37" s="181">
        <f>E37*H6</f>
        <v>250</v>
      </c>
      <c r="G37" s="181">
        <v>500</v>
      </c>
      <c r="H37" s="244">
        <v>0</v>
      </c>
    </row>
    <row r="38" spans="1:8" ht="36.75" customHeight="1" x14ac:dyDescent="0.25">
      <c r="A38" s="369" t="s">
        <v>396</v>
      </c>
      <c r="B38" s="369"/>
      <c r="C38" s="369"/>
      <c r="D38" s="252" t="s">
        <v>397</v>
      </c>
      <c r="E38" s="253">
        <f>E39</f>
        <v>894</v>
      </c>
      <c r="F38" s="253">
        <f t="shared" ref="F38:G38" si="14">F39</f>
        <v>447</v>
      </c>
      <c r="G38" s="253">
        <f t="shared" si="14"/>
        <v>622.42999999999995</v>
      </c>
      <c r="H38" s="254">
        <f t="shared" si="1"/>
        <v>139.24608501118567</v>
      </c>
    </row>
    <row r="39" spans="1:8" ht="34.5" customHeight="1" x14ac:dyDescent="0.25">
      <c r="A39" s="370" t="s">
        <v>354</v>
      </c>
      <c r="B39" s="370"/>
      <c r="C39" s="370"/>
      <c r="D39" s="255" t="s">
        <v>355</v>
      </c>
      <c r="E39" s="256">
        <f>SUM(E40:E40)</f>
        <v>894</v>
      </c>
      <c r="F39" s="256">
        <f>SUM(F40:F40)</f>
        <v>447</v>
      </c>
      <c r="G39" s="256">
        <f>SUM(G40:G40)</f>
        <v>622.42999999999995</v>
      </c>
      <c r="H39" s="257">
        <f t="shared" si="1"/>
        <v>139.24608501118567</v>
      </c>
    </row>
    <row r="40" spans="1:8" ht="39" customHeight="1" x14ac:dyDescent="0.25">
      <c r="A40" s="367" t="s">
        <v>345</v>
      </c>
      <c r="B40" s="367"/>
      <c r="C40" s="367"/>
      <c r="D40" s="229" t="s">
        <v>346</v>
      </c>
      <c r="E40" s="181">
        <v>894</v>
      </c>
      <c r="F40" s="181">
        <f>E40*H6</f>
        <v>447</v>
      </c>
      <c r="G40" s="181">
        <f>ukupno!N229</f>
        <v>622.42999999999995</v>
      </c>
      <c r="H40" s="244">
        <f t="shared" si="1"/>
        <v>139.24608501118567</v>
      </c>
    </row>
    <row r="41" spans="1:8" ht="34.5" customHeight="1" x14ac:dyDescent="0.25">
      <c r="A41" s="368" t="s">
        <v>366</v>
      </c>
      <c r="B41" s="368"/>
      <c r="C41" s="368"/>
      <c r="D41" s="249" t="s">
        <v>367</v>
      </c>
      <c r="E41" s="250">
        <f t="shared" ref="E41:F41" si="15">E42</f>
        <v>1175788</v>
      </c>
      <c r="F41" s="250">
        <f t="shared" si="15"/>
        <v>587894</v>
      </c>
      <c r="G41" s="250">
        <f>G42</f>
        <v>573596.41</v>
      </c>
      <c r="H41" s="251">
        <f t="shared" si="1"/>
        <v>97.56799865281836</v>
      </c>
    </row>
    <row r="42" spans="1:8" ht="26.25" customHeight="1" x14ac:dyDescent="0.25">
      <c r="A42" s="369" t="s">
        <v>368</v>
      </c>
      <c r="B42" s="369"/>
      <c r="C42" s="369"/>
      <c r="D42" s="252" t="s">
        <v>335</v>
      </c>
      <c r="E42" s="253">
        <f>E43+E56+E70+E74</f>
        <v>1175788</v>
      </c>
      <c r="F42" s="253">
        <f>F43+F56+F70+F74</f>
        <v>587894</v>
      </c>
      <c r="G42" s="253">
        <f>G43+G56+G70+G74</f>
        <v>573596.41</v>
      </c>
      <c r="H42" s="254">
        <f t="shared" si="1"/>
        <v>97.56799865281836</v>
      </c>
    </row>
    <row r="43" spans="1:8" ht="26.25" customHeight="1" x14ac:dyDescent="0.25">
      <c r="A43" s="370" t="s">
        <v>440</v>
      </c>
      <c r="B43" s="370"/>
      <c r="C43" s="370"/>
      <c r="D43" s="255" t="s">
        <v>369</v>
      </c>
      <c r="E43" s="256">
        <f>SUM(E44:E55)</f>
        <v>17000</v>
      </c>
      <c r="F43" s="256">
        <f>SUM(F44:F55)</f>
        <v>8500</v>
      </c>
      <c r="G43" s="256">
        <f>SUM(G44:G55)</f>
        <v>8935.01</v>
      </c>
      <c r="H43" s="257">
        <f t="shared" si="1"/>
        <v>105.11776470588237</v>
      </c>
    </row>
    <row r="44" spans="1:8" ht="26.25" customHeight="1" x14ac:dyDescent="0.25">
      <c r="A44" s="367" t="s">
        <v>361</v>
      </c>
      <c r="B44" s="367"/>
      <c r="C44" s="367"/>
      <c r="D44" s="229" t="s">
        <v>364</v>
      </c>
      <c r="E44" s="181">
        <v>500</v>
      </c>
      <c r="F44" s="181">
        <f>E44*H6</f>
        <v>250</v>
      </c>
      <c r="G44" s="181">
        <f>ukupno!T48+ukupno!U48</f>
        <v>0</v>
      </c>
      <c r="H44" s="244">
        <f t="shared" si="1"/>
        <v>0</v>
      </c>
    </row>
    <row r="45" spans="1:8" ht="26.25" customHeight="1" x14ac:dyDescent="0.25">
      <c r="A45" s="367" t="s">
        <v>362</v>
      </c>
      <c r="B45" s="367"/>
      <c r="C45" s="367"/>
      <c r="D45" s="229" t="s">
        <v>249</v>
      </c>
      <c r="E45" s="181"/>
      <c r="F45" s="181">
        <f>E45*H6</f>
        <v>0</v>
      </c>
      <c r="G45" s="181">
        <f>ukupno!T49+ukupno!U49</f>
        <v>0</v>
      </c>
      <c r="H45" s="244"/>
    </row>
    <row r="46" spans="1:8" ht="26.25" customHeight="1" x14ac:dyDescent="0.25">
      <c r="A46" s="367" t="s">
        <v>363</v>
      </c>
      <c r="B46" s="367"/>
      <c r="C46" s="367"/>
      <c r="D46" s="229" t="s">
        <v>250</v>
      </c>
      <c r="E46" s="181">
        <v>100</v>
      </c>
      <c r="F46" s="181">
        <f>E46*H6</f>
        <v>50</v>
      </c>
      <c r="G46" s="181">
        <f>ukupno!T50+ukupno!U50</f>
        <v>0</v>
      </c>
      <c r="H46" s="244">
        <f t="shared" si="1"/>
        <v>0</v>
      </c>
    </row>
    <row r="47" spans="1:8" ht="26.25" customHeight="1" x14ac:dyDescent="0.25">
      <c r="A47" s="367" t="s">
        <v>338</v>
      </c>
      <c r="B47" s="367"/>
      <c r="C47" s="367"/>
      <c r="D47" s="229" t="s">
        <v>227</v>
      </c>
      <c r="E47" s="181">
        <v>1500</v>
      </c>
      <c r="F47" s="181">
        <f>E47*H6</f>
        <v>750</v>
      </c>
      <c r="G47" s="181">
        <f>ukupno!T68+ukupno!W80</f>
        <v>0</v>
      </c>
      <c r="H47" s="244">
        <f t="shared" si="1"/>
        <v>0</v>
      </c>
    </row>
    <row r="48" spans="1:8" ht="26.25" customHeight="1" x14ac:dyDescent="0.25">
      <c r="A48" s="367" t="s">
        <v>339</v>
      </c>
      <c r="B48" s="367"/>
      <c r="C48" s="367"/>
      <c r="D48" s="229" t="s">
        <v>257</v>
      </c>
      <c r="E48" s="181">
        <v>1000</v>
      </c>
      <c r="F48" s="181">
        <f>E48*H6</f>
        <v>500</v>
      </c>
      <c r="G48" s="181">
        <f>ukupno!T111+ukupno!U111</f>
        <v>145.77000000000001</v>
      </c>
      <c r="H48" s="244">
        <f t="shared" si="1"/>
        <v>29.154000000000003</v>
      </c>
    </row>
    <row r="49" spans="1:8" ht="26.25" customHeight="1" x14ac:dyDescent="0.25">
      <c r="A49" s="367" t="s">
        <v>340</v>
      </c>
      <c r="B49" s="367"/>
      <c r="C49" s="367"/>
      <c r="D49" s="229" t="s">
        <v>264</v>
      </c>
      <c r="E49" s="181">
        <v>3200</v>
      </c>
      <c r="F49" s="181">
        <f>E49*H6</f>
        <v>1600</v>
      </c>
      <c r="G49" s="181">
        <v>2525.59</v>
      </c>
      <c r="H49" s="244">
        <f t="shared" si="1"/>
        <v>157.84937500000001</v>
      </c>
    </row>
    <row r="50" spans="1:8" ht="26.25" customHeight="1" x14ac:dyDescent="0.25">
      <c r="A50" s="367" t="s">
        <v>341</v>
      </c>
      <c r="B50" s="367"/>
      <c r="C50" s="367"/>
      <c r="D50" s="229" t="s">
        <v>274</v>
      </c>
      <c r="E50" s="181">
        <v>150</v>
      </c>
      <c r="F50" s="181">
        <f>E50*H6</f>
        <v>75</v>
      </c>
      <c r="G50" s="181">
        <f>ukupno!T161+ukupno!U161+ukupno!X161+ukupno!Z161</f>
        <v>0</v>
      </c>
      <c r="H50" s="244">
        <f t="shared" si="1"/>
        <v>0</v>
      </c>
    </row>
    <row r="51" spans="1:8" ht="26.25" customHeight="1" x14ac:dyDescent="0.25">
      <c r="A51" s="367" t="s">
        <v>342</v>
      </c>
      <c r="B51" s="367"/>
      <c r="C51" s="367"/>
      <c r="D51" s="229" t="s">
        <v>275</v>
      </c>
      <c r="E51" s="181">
        <v>1500</v>
      </c>
      <c r="F51" s="181">
        <f>E51*H6</f>
        <v>750</v>
      </c>
      <c r="G51" s="181">
        <f>ukupno!T188+ukupno!U188+ukupno!X188+ukupno!Y188+ukupno!Z188</f>
        <v>106.96000000000001</v>
      </c>
      <c r="H51" s="244">
        <f t="shared" si="1"/>
        <v>14.261333333333335</v>
      </c>
    </row>
    <row r="52" spans="1:8" ht="26.25" customHeight="1" x14ac:dyDescent="0.25">
      <c r="A52" s="367" t="s">
        <v>371</v>
      </c>
      <c r="B52" s="367"/>
      <c r="C52" s="367"/>
      <c r="D52" s="229" t="s">
        <v>240</v>
      </c>
      <c r="E52" s="181"/>
      <c r="F52" s="181">
        <f>E52*H6</f>
        <v>0</v>
      </c>
      <c r="G52" s="181">
        <f>ukupno!T210+ukupno!U210</f>
        <v>0</v>
      </c>
      <c r="H52" s="244">
        <v>0</v>
      </c>
    </row>
    <row r="53" spans="1:8" ht="26.25" customHeight="1" x14ac:dyDescent="0.25">
      <c r="A53" s="367" t="s">
        <v>344</v>
      </c>
      <c r="B53" s="367"/>
      <c r="C53" s="367"/>
      <c r="D53" s="229" t="s">
        <v>293</v>
      </c>
      <c r="E53" s="181">
        <v>7500</v>
      </c>
      <c r="F53" s="181">
        <f>E53*H6</f>
        <v>3750</v>
      </c>
      <c r="G53" s="181">
        <f>ukupno!T227+ukupno!U227+ukupno!W227</f>
        <v>5561.69</v>
      </c>
      <c r="H53" s="244">
        <f t="shared" si="1"/>
        <v>148.31173333333331</v>
      </c>
    </row>
    <row r="54" spans="1:8" ht="26.25" customHeight="1" x14ac:dyDescent="0.25">
      <c r="A54" s="370" t="s">
        <v>443</v>
      </c>
      <c r="B54" s="370"/>
      <c r="C54" s="370"/>
      <c r="D54" s="255" t="s">
        <v>444</v>
      </c>
      <c r="E54" s="181"/>
      <c r="F54" s="181"/>
      <c r="G54" s="181"/>
      <c r="H54" s="244"/>
    </row>
    <row r="55" spans="1:8" ht="26.25" customHeight="1" x14ac:dyDescent="0.25">
      <c r="A55" s="367" t="s">
        <v>340</v>
      </c>
      <c r="B55" s="367"/>
      <c r="C55" s="367"/>
      <c r="D55" s="229" t="s">
        <v>346</v>
      </c>
      <c r="E55" s="181">
        <v>1550</v>
      </c>
      <c r="F55" s="181">
        <f>E55*H6</f>
        <v>775</v>
      </c>
      <c r="G55" s="181">
        <f>ukupno!X158+ukupno!Y158</f>
        <v>595</v>
      </c>
      <c r="H55" s="244">
        <f t="shared" si="1"/>
        <v>76.774193548387089</v>
      </c>
    </row>
    <row r="56" spans="1:8" ht="26.25" customHeight="1" x14ac:dyDescent="0.25">
      <c r="A56" s="390" t="s">
        <v>441</v>
      </c>
      <c r="B56" s="391"/>
      <c r="C56" s="392"/>
      <c r="D56" s="255" t="s">
        <v>365</v>
      </c>
      <c r="E56" s="256">
        <f t="shared" ref="E56:F56" si="16">SUM(E57:E69)</f>
        <v>1156788</v>
      </c>
      <c r="F56" s="256">
        <f t="shared" si="16"/>
        <v>578394</v>
      </c>
      <c r="G56" s="256">
        <f>SUM(G57:G69)</f>
        <v>562440.98</v>
      </c>
      <c r="H56" s="257">
        <f t="shared" si="1"/>
        <v>97.241842066134836</v>
      </c>
    </row>
    <row r="57" spans="1:8" ht="26.25" customHeight="1" x14ac:dyDescent="0.25">
      <c r="A57" s="387" t="s">
        <v>361</v>
      </c>
      <c r="B57" s="388"/>
      <c r="C57" s="389"/>
      <c r="D57" s="229" t="s">
        <v>364</v>
      </c>
      <c r="E57" s="181">
        <v>954100</v>
      </c>
      <c r="F57" s="181">
        <f>E57*H6</f>
        <v>477050</v>
      </c>
      <c r="G57" s="181">
        <f>ukupno!K48+ukupno!L48</f>
        <v>467252.70999999996</v>
      </c>
      <c r="H57" s="244">
        <f t="shared" si="1"/>
        <v>97.94627607169059</v>
      </c>
    </row>
    <row r="58" spans="1:8" ht="26.25" customHeight="1" x14ac:dyDescent="0.25">
      <c r="A58" s="367" t="s">
        <v>362</v>
      </c>
      <c r="B58" s="367"/>
      <c r="C58" s="367"/>
      <c r="D58" s="229" t="s">
        <v>249</v>
      </c>
      <c r="E58" s="181">
        <v>34900</v>
      </c>
      <c r="F58" s="181">
        <f>E58*H6</f>
        <v>17450</v>
      </c>
      <c r="G58" s="181">
        <f>ukupno!K54+ukupno!L54</f>
        <v>12141.44</v>
      </c>
      <c r="H58" s="244">
        <f t="shared" si="1"/>
        <v>69.578452722063048</v>
      </c>
    </row>
    <row r="59" spans="1:8" ht="26.25" customHeight="1" x14ac:dyDescent="0.25">
      <c r="A59" s="367" t="s">
        <v>363</v>
      </c>
      <c r="B59" s="367"/>
      <c r="C59" s="367"/>
      <c r="D59" s="229" t="s">
        <v>250</v>
      </c>
      <c r="E59" s="181">
        <v>147048</v>
      </c>
      <c r="F59" s="181">
        <f>E59*H6</f>
        <v>73524</v>
      </c>
      <c r="G59" s="181">
        <f>ukupno!K59+ukupno!L59</f>
        <v>77096.679999999993</v>
      </c>
      <c r="H59" s="244">
        <f t="shared" si="1"/>
        <v>104.85920243729939</v>
      </c>
    </row>
    <row r="60" spans="1:8" ht="26.25" customHeight="1" x14ac:dyDescent="0.25">
      <c r="A60" s="367" t="s">
        <v>338</v>
      </c>
      <c r="B60" s="367"/>
      <c r="C60" s="367"/>
      <c r="D60" s="229" t="s">
        <v>227</v>
      </c>
      <c r="E60" s="181">
        <v>1150</v>
      </c>
      <c r="F60" s="181">
        <f>E60*H6</f>
        <v>575</v>
      </c>
      <c r="G60" s="181">
        <f>ukupno!K83+ukupno!L83</f>
        <v>124.28</v>
      </c>
      <c r="H60" s="244">
        <f t="shared" si="1"/>
        <v>21.613913043478263</v>
      </c>
    </row>
    <row r="61" spans="1:8" ht="26.25" customHeight="1" x14ac:dyDescent="0.25">
      <c r="A61" s="367" t="s">
        <v>339</v>
      </c>
      <c r="B61" s="367"/>
      <c r="C61" s="367"/>
      <c r="D61" s="229" t="s">
        <v>257</v>
      </c>
      <c r="E61" s="181">
        <v>4590</v>
      </c>
      <c r="F61" s="181">
        <f>E61*H6</f>
        <v>2295</v>
      </c>
      <c r="G61" s="181">
        <f>ukupno!K111+ukupno!L111</f>
        <v>249.09</v>
      </c>
      <c r="H61" s="244">
        <f t="shared" si="1"/>
        <v>10.853594771241831</v>
      </c>
    </row>
    <row r="62" spans="1:8" ht="26.25" customHeight="1" x14ac:dyDescent="0.25">
      <c r="A62" s="367" t="s">
        <v>340</v>
      </c>
      <c r="B62" s="367"/>
      <c r="C62" s="367"/>
      <c r="D62" s="229" t="s">
        <v>264</v>
      </c>
      <c r="E62" s="181">
        <v>5040</v>
      </c>
      <c r="F62" s="181">
        <f>E62*H6</f>
        <v>2520</v>
      </c>
      <c r="G62" s="181">
        <f>ukupno!K158+ukupno!L158</f>
        <v>1876.5</v>
      </c>
      <c r="H62" s="244">
        <f t="shared" si="1"/>
        <v>74.464285714285722</v>
      </c>
    </row>
    <row r="63" spans="1:8" ht="26.25" customHeight="1" x14ac:dyDescent="0.25">
      <c r="A63" s="367" t="s">
        <v>341</v>
      </c>
      <c r="B63" s="367"/>
      <c r="C63" s="367"/>
      <c r="D63" s="229" t="s">
        <v>274</v>
      </c>
      <c r="E63" s="181">
        <v>130</v>
      </c>
      <c r="F63" s="181">
        <f>E63*H6</f>
        <v>65</v>
      </c>
      <c r="G63" s="181">
        <f>ukupno!K161+ukupno!L161</f>
        <v>0</v>
      </c>
      <c r="H63" s="244">
        <f t="shared" si="1"/>
        <v>0</v>
      </c>
    </row>
    <row r="64" spans="1:8" ht="26.25" customHeight="1" x14ac:dyDescent="0.25">
      <c r="A64" s="367" t="s">
        <v>342</v>
      </c>
      <c r="B64" s="367"/>
      <c r="C64" s="367"/>
      <c r="D64" s="229" t="s">
        <v>275</v>
      </c>
      <c r="E64" s="181">
        <v>2830</v>
      </c>
      <c r="F64" s="181">
        <f>E64*H6</f>
        <v>1415</v>
      </c>
      <c r="G64" s="181">
        <f>ukupno!K188+ukupno!L188</f>
        <v>70.150000000000006</v>
      </c>
      <c r="H64" s="244">
        <f t="shared" si="1"/>
        <v>4.9575971731448769</v>
      </c>
    </row>
    <row r="65" spans="1:8" ht="26.25" customHeight="1" x14ac:dyDescent="0.25">
      <c r="A65" s="367" t="s">
        <v>343</v>
      </c>
      <c r="B65" s="367"/>
      <c r="C65" s="367"/>
      <c r="D65" s="229" t="s">
        <v>282</v>
      </c>
      <c r="E65" s="181"/>
      <c r="F65" s="181">
        <f>E65*H6</f>
        <v>0</v>
      </c>
      <c r="G65" s="181">
        <f>ukupno!K199+ukupno!L199</f>
        <v>0</v>
      </c>
      <c r="H65" s="244" t="e">
        <f t="shared" si="1"/>
        <v>#DIV/0!</v>
      </c>
    </row>
    <row r="66" spans="1:8" ht="26.25" customHeight="1" x14ac:dyDescent="0.25">
      <c r="A66" s="367" t="s">
        <v>370</v>
      </c>
      <c r="B66" s="367"/>
      <c r="C66" s="367"/>
      <c r="D66" s="229" t="s">
        <v>372</v>
      </c>
      <c r="E66" s="181"/>
      <c r="F66" s="181">
        <f>E66*H6</f>
        <v>0</v>
      </c>
      <c r="G66" s="181">
        <f>ukupno!K201+ukupno!L201</f>
        <v>0</v>
      </c>
      <c r="H66" s="244" t="e">
        <f t="shared" si="1"/>
        <v>#DIV/0!</v>
      </c>
    </row>
    <row r="67" spans="1:8" ht="26.25" customHeight="1" x14ac:dyDescent="0.25">
      <c r="A67" s="367" t="s">
        <v>371</v>
      </c>
      <c r="B67" s="367"/>
      <c r="C67" s="367"/>
      <c r="D67" s="229" t="s">
        <v>240</v>
      </c>
      <c r="E67" s="181">
        <v>1500</v>
      </c>
      <c r="F67" s="181">
        <f>E67*H6</f>
        <v>750</v>
      </c>
      <c r="G67" s="181">
        <f>ukupno!K210+ukupno!L210</f>
        <v>791.22</v>
      </c>
      <c r="H67" s="244">
        <f t="shared" si="1"/>
        <v>105.49600000000001</v>
      </c>
    </row>
    <row r="68" spans="1:8" ht="26.25" customHeight="1" x14ac:dyDescent="0.25">
      <c r="A68" s="367" t="s">
        <v>344</v>
      </c>
      <c r="B68" s="367"/>
      <c r="C68" s="367"/>
      <c r="D68" s="229" t="s">
        <v>293</v>
      </c>
      <c r="E68" s="181">
        <v>4000</v>
      </c>
      <c r="F68" s="181">
        <f>E68*H6</f>
        <v>2000</v>
      </c>
      <c r="G68" s="181">
        <f>ukupno!K227+ukupno!L227</f>
        <v>2838.91</v>
      </c>
      <c r="H68" s="244">
        <f t="shared" ref="H68:H82" si="17">G68/F68*100</f>
        <v>141.94549999999998</v>
      </c>
    </row>
    <row r="69" spans="1:8" ht="26.25" customHeight="1" x14ac:dyDescent="0.25">
      <c r="A69" s="367" t="s">
        <v>345</v>
      </c>
      <c r="B69" s="367"/>
      <c r="C69" s="367"/>
      <c r="D69" s="229" t="s">
        <v>346</v>
      </c>
      <c r="E69" s="181">
        <v>1500</v>
      </c>
      <c r="F69" s="181">
        <f>E69*H6</f>
        <v>750</v>
      </c>
      <c r="G69" s="181">
        <f>ukupno!K229+ukupno!L229</f>
        <v>0</v>
      </c>
      <c r="H69" s="244">
        <f t="shared" si="17"/>
        <v>0</v>
      </c>
    </row>
    <row r="70" spans="1:8" ht="26.25" customHeight="1" x14ac:dyDescent="0.25">
      <c r="A70" s="370" t="s">
        <v>374</v>
      </c>
      <c r="B70" s="370"/>
      <c r="C70" s="370"/>
      <c r="D70" s="258" t="s">
        <v>373</v>
      </c>
      <c r="E70" s="256">
        <f t="shared" ref="E70:F70" si="18">SUM(E71:E73)</f>
        <v>1000</v>
      </c>
      <c r="F70" s="256">
        <f t="shared" si="18"/>
        <v>500</v>
      </c>
      <c r="G70" s="256">
        <f>SUM(G71:G73)</f>
        <v>2220.42</v>
      </c>
      <c r="H70" s="257">
        <f t="shared" si="17"/>
        <v>444.08400000000006</v>
      </c>
    </row>
    <row r="71" spans="1:8" ht="26.25" customHeight="1" x14ac:dyDescent="0.25">
      <c r="A71" s="367" t="s">
        <v>338</v>
      </c>
      <c r="B71" s="367"/>
      <c r="C71" s="367"/>
      <c r="D71" s="229" t="s">
        <v>227</v>
      </c>
      <c r="E71" s="181">
        <v>300</v>
      </c>
      <c r="F71" s="181">
        <f>E71*H6</f>
        <v>150</v>
      </c>
      <c r="G71" s="181">
        <f>ukupno!V23</f>
        <v>1427</v>
      </c>
      <c r="H71" s="244">
        <f t="shared" si="17"/>
        <v>951.33333333333337</v>
      </c>
    </row>
    <row r="72" spans="1:8" ht="27" customHeight="1" x14ac:dyDescent="0.25">
      <c r="A72" s="367" t="s">
        <v>342</v>
      </c>
      <c r="B72" s="367"/>
      <c r="C72" s="367"/>
      <c r="D72" s="229" t="s">
        <v>275</v>
      </c>
      <c r="E72" s="181">
        <v>200</v>
      </c>
      <c r="F72" s="181">
        <f>E72*H6</f>
        <v>100</v>
      </c>
      <c r="G72" s="181">
        <f>ukupno!V188</f>
        <v>0</v>
      </c>
      <c r="H72" s="244">
        <v>0</v>
      </c>
    </row>
    <row r="73" spans="1:8" ht="27" customHeight="1" x14ac:dyDescent="0.25">
      <c r="A73" s="367" t="s">
        <v>344</v>
      </c>
      <c r="B73" s="367"/>
      <c r="C73" s="367"/>
      <c r="D73" s="229" t="s">
        <v>293</v>
      </c>
      <c r="E73" s="181">
        <v>500</v>
      </c>
      <c r="F73" s="181">
        <f>E73*H6</f>
        <v>250</v>
      </c>
      <c r="G73" s="181">
        <f>ukupno!V227</f>
        <v>793.42</v>
      </c>
      <c r="H73" s="244">
        <f t="shared" si="17"/>
        <v>317.36799999999999</v>
      </c>
    </row>
    <row r="74" spans="1:8" ht="27" customHeight="1" x14ac:dyDescent="0.25">
      <c r="A74" s="370" t="s">
        <v>390</v>
      </c>
      <c r="B74" s="370"/>
      <c r="C74" s="370"/>
      <c r="D74" s="258" t="s">
        <v>375</v>
      </c>
      <c r="E74" s="256">
        <f t="shared" ref="E74:F74" si="19">E75</f>
        <v>1000</v>
      </c>
      <c r="F74" s="256">
        <f t="shared" si="19"/>
        <v>500</v>
      </c>
      <c r="G74" s="256">
        <f>G75</f>
        <v>0</v>
      </c>
      <c r="H74" s="257">
        <f t="shared" si="17"/>
        <v>0</v>
      </c>
    </row>
    <row r="75" spans="1:8" ht="25.5" customHeight="1" x14ac:dyDescent="0.25">
      <c r="A75" s="367" t="s">
        <v>344</v>
      </c>
      <c r="B75" s="367"/>
      <c r="C75" s="367"/>
      <c r="D75" s="229" t="s">
        <v>293</v>
      </c>
      <c r="E75" s="181">
        <v>1000</v>
      </c>
      <c r="F75" s="181">
        <f>E75*H6</f>
        <v>500</v>
      </c>
      <c r="G75" s="181"/>
      <c r="H75" s="244">
        <f t="shared" si="17"/>
        <v>0</v>
      </c>
    </row>
    <row r="76" spans="1:8" ht="27" customHeight="1" x14ac:dyDescent="0.25">
      <c r="A76" s="368" t="s">
        <v>347</v>
      </c>
      <c r="B76" s="368"/>
      <c r="C76" s="368"/>
      <c r="D76" s="249" t="s">
        <v>348</v>
      </c>
      <c r="E76" s="250">
        <f t="shared" ref="E76:F76" si="20">E77</f>
        <v>83000</v>
      </c>
      <c r="F76" s="250">
        <f t="shared" si="20"/>
        <v>41500</v>
      </c>
      <c r="G76" s="250">
        <f>G77</f>
        <v>57790.939999999995</v>
      </c>
      <c r="H76" s="244">
        <f t="shared" si="17"/>
        <v>139.25527710843372</v>
      </c>
    </row>
    <row r="77" spans="1:8" ht="36" customHeight="1" x14ac:dyDescent="0.25">
      <c r="A77" s="369" t="s">
        <v>376</v>
      </c>
      <c r="B77" s="369"/>
      <c r="C77" s="369"/>
      <c r="D77" s="252" t="s">
        <v>377</v>
      </c>
      <c r="E77" s="253">
        <f t="shared" ref="E77:F77" si="21">E78</f>
        <v>83000</v>
      </c>
      <c r="F77" s="253">
        <f t="shared" si="21"/>
        <v>41500</v>
      </c>
      <c r="G77" s="253">
        <f>G78</f>
        <v>57790.939999999995</v>
      </c>
      <c r="H77" s="244">
        <f t="shared" si="17"/>
        <v>139.25527710843372</v>
      </c>
    </row>
    <row r="78" spans="1:8" ht="33.75" customHeight="1" x14ac:dyDescent="0.25">
      <c r="A78" s="370" t="s">
        <v>442</v>
      </c>
      <c r="B78" s="370"/>
      <c r="C78" s="370"/>
      <c r="D78" s="255" t="s">
        <v>233</v>
      </c>
      <c r="E78" s="256">
        <f t="shared" ref="E78:F78" si="22">SUM(E79:E82)</f>
        <v>83000</v>
      </c>
      <c r="F78" s="256">
        <f t="shared" si="22"/>
        <v>41500</v>
      </c>
      <c r="G78" s="256">
        <f>SUM(G79:G82)</f>
        <v>57790.939999999995</v>
      </c>
      <c r="H78" s="244">
        <f t="shared" si="17"/>
        <v>139.25527710843372</v>
      </c>
    </row>
    <row r="79" spans="1:8" ht="26.25" customHeight="1" x14ac:dyDescent="0.25">
      <c r="A79" s="367" t="s">
        <v>338</v>
      </c>
      <c r="B79" s="367"/>
      <c r="C79" s="367"/>
      <c r="D79" s="229" t="s">
        <v>227</v>
      </c>
      <c r="E79" s="181">
        <v>20000</v>
      </c>
      <c r="F79" s="181">
        <f>E79*H6</f>
        <v>10000</v>
      </c>
      <c r="G79" s="181">
        <f>ukupno!S83</f>
        <v>15329.57</v>
      </c>
      <c r="H79" s="244">
        <f t="shared" si="17"/>
        <v>153.29569999999998</v>
      </c>
    </row>
    <row r="80" spans="1:8" ht="25.5" customHeight="1" x14ac:dyDescent="0.25">
      <c r="A80" s="367" t="s">
        <v>340</v>
      </c>
      <c r="B80" s="367"/>
      <c r="C80" s="367"/>
      <c r="D80" s="229" t="s">
        <v>264</v>
      </c>
      <c r="E80" s="181">
        <v>25000</v>
      </c>
      <c r="F80" s="181">
        <f>E80*H6</f>
        <v>12500</v>
      </c>
      <c r="G80" s="181">
        <f>ukupno!S158</f>
        <v>10381.27</v>
      </c>
      <c r="H80" s="244">
        <f t="shared" si="17"/>
        <v>83.050160000000005</v>
      </c>
    </row>
    <row r="81" spans="1:8" ht="25.5" customHeight="1" x14ac:dyDescent="0.25">
      <c r="A81" s="367" t="s">
        <v>341</v>
      </c>
      <c r="B81" s="367"/>
      <c r="C81" s="367"/>
      <c r="D81" s="229" t="s">
        <v>274</v>
      </c>
      <c r="E81" s="181">
        <v>36500</v>
      </c>
      <c r="F81" s="181">
        <f>E81*H6</f>
        <v>18250</v>
      </c>
      <c r="G81" s="181">
        <f>ukupno!S161</f>
        <v>31444</v>
      </c>
      <c r="H81" s="244"/>
    </row>
    <row r="82" spans="1:8" ht="28.5" customHeight="1" x14ac:dyDescent="0.25">
      <c r="A82" s="367" t="s">
        <v>342</v>
      </c>
      <c r="B82" s="367"/>
      <c r="C82" s="367"/>
      <c r="D82" s="229" t="s">
        <v>275</v>
      </c>
      <c r="E82" s="181">
        <v>1500</v>
      </c>
      <c r="F82" s="181">
        <f>E82*H6</f>
        <v>750</v>
      </c>
      <c r="G82" s="181">
        <f>ukupno!S188</f>
        <v>636.1</v>
      </c>
      <c r="H82" s="244">
        <f t="shared" si="17"/>
        <v>84.813333333333347</v>
      </c>
    </row>
  </sheetData>
  <mergeCells count="79">
    <mergeCell ref="A35:C35"/>
    <mergeCell ref="A36:C36"/>
    <mergeCell ref="A37:C37"/>
    <mergeCell ref="A56:C56"/>
    <mergeCell ref="A57:C57"/>
    <mergeCell ref="A10:C10"/>
    <mergeCell ref="A4:H4"/>
    <mergeCell ref="A3:H3"/>
    <mergeCell ref="A5:H5"/>
    <mergeCell ref="A7:D7"/>
    <mergeCell ref="A8:D8"/>
    <mergeCell ref="A9:C9"/>
    <mergeCell ref="A11:C11"/>
    <mergeCell ref="A12:C12"/>
    <mergeCell ref="A13:C13"/>
    <mergeCell ref="A14:C14"/>
    <mergeCell ref="A15:C15"/>
    <mergeCell ref="A16:C16"/>
    <mergeCell ref="A17:C17"/>
    <mergeCell ref="A23:C23"/>
    <mergeCell ref="A24:C24"/>
    <mergeCell ref="A18:C18"/>
    <mergeCell ref="A19:C19"/>
    <mergeCell ref="A20:C20"/>
    <mergeCell ref="A21:C21"/>
    <mergeCell ref="A22:C2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8:C38"/>
    <mergeCell ref="A39:C39"/>
    <mergeCell ref="A40:C40"/>
    <mergeCell ref="A41:C41"/>
    <mergeCell ref="A42:C42"/>
    <mergeCell ref="A43:C43"/>
    <mergeCell ref="A47:C47"/>
    <mergeCell ref="A53:C53"/>
    <mergeCell ref="A55:C55"/>
    <mergeCell ref="A44:C44"/>
    <mergeCell ref="A45:C45"/>
    <mergeCell ref="A46:C46"/>
    <mergeCell ref="A48:C48"/>
    <mergeCell ref="A49:C49"/>
    <mergeCell ref="A50:C50"/>
    <mergeCell ref="A51:C51"/>
    <mergeCell ref="A52:C52"/>
    <mergeCell ref="A54:C54"/>
    <mergeCell ref="A58:C58"/>
    <mergeCell ref="A59:C59"/>
    <mergeCell ref="A60:C60"/>
    <mergeCell ref="A61:C61"/>
    <mergeCell ref="A62:C62"/>
    <mergeCell ref="A63:C63"/>
    <mergeCell ref="A64:C64"/>
    <mergeCell ref="A65:C65"/>
    <mergeCell ref="A68:C68"/>
    <mergeCell ref="A69:C69"/>
    <mergeCell ref="A66:C66"/>
    <mergeCell ref="A67:C67"/>
    <mergeCell ref="A70:C70"/>
    <mergeCell ref="A71:C71"/>
    <mergeCell ref="A72:C72"/>
    <mergeCell ref="A73:C73"/>
    <mergeCell ref="A74:C74"/>
    <mergeCell ref="A75:C75"/>
    <mergeCell ref="A82:C82"/>
    <mergeCell ref="A76:C76"/>
    <mergeCell ref="A77:C77"/>
    <mergeCell ref="A78:C78"/>
    <mergeCell ref="A79:C79"/>
    <mergeCell ref="A80:C80"/>
    <mergeCell ref="A81:C8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9"/>
  <sheetViews>
    <sheetView tabSelected="1" topLeftCell="A243" zoomScaleNormal="100" workbookViewId="0">
      <selection activeCell="D83" sqref="D83"/>
    </sheetView>
  </sheetViews>
  <sheetFormatPr defaultRowHeight="15" x14ac:dyDescent="0.25"/>
  <cols>
    <col min="1" max="1" width="8" style="1" customWidth="1"/>
    <col min="2" max="2" width="43.5703125" style="3" customWidth="1"/>
    <col min="3" max="3" width="16" style="287" customWidth="1"/>
    <col min="4" max="4" width="15.42578125" style="7" customWidth="1"/>
    <col min="5" max="5" width="16.5703125" style="7" customWidth="1"/>
    <col min="6" max="6" width="0.7109375" style="11" customWidth="1"/>
    <col min="7" max="7" width="13.5703125" style="41" bestFit="1" customWidth="1"/>
    <col min="8" max="8" width="13.5703125" style="7" bestFit="1" customWidth="1"/>
    <col min="9" max="9" width="8.42578125" customWidth="1"/>
    <col min="10" max="10" width="43.5703125" customWidth="1"/>
    <col min="11" max="11" width="13.28515625" customWidth="1"/>
    <col min="12" max="12" width="13.140625" customWidth="1"/>
    <col min="13" max="13" width="14.140625" customWidth="1"/>
    <col min="14" max="14" width="13.5703125" customWidth="1"/>
    <col min="15" max="16" width="11.7109375" customWidth="1"/>
    <col min="17" max="17" width="6.42578125" style="50" customWidth="1"/>
    <col min="18" max="18" width="41.28515625" style="50" customWidth="1"/>
    <col min="19" max="19" width="11.42578125" style="65" customWidth="1"/>
    <col min="20" max="20" width="10" style="28" customWidth="1"/>
    <col min="21" max="21" width="7.140625" style="28" customWidth="1"/>
    <col min="22" max="22" width="10.140625" style="28" customWidth="1"/>
    <col min="23" max="23" width="10" style="28" customWidth="1"/>
    <col min="24" max="24" width="10.42578125" style="28" customWidth="1"/>
    <col min="25" max="25" width="8.85546875" style="143" customWidth="1"/>
    <col min="26" max="26" width="9.85546875" style="28" customWidth="1"/>
    <col min="27" max="27" width="10.28515625" style="28" customWidth="1"/>
  </cols>
  <sheetData>
    <row r="1" spans="1:27" x14ac:dyDescent="0.25">
      <c r="A1" s="376" t="s">
        <v>398</v>
      </c>
      <c r="B1" s="376"/>
      <c r="C1" s="376"/>
      <c r="D1" s="376"/>
      <c r="I1" s="376" t="str">
        <f>A1</f>
        <v>KOMERCIJALNA I TRGOVAČKA ŠKOLA BJELOVAR</v>
      </c>
      <c r="J1" s="376"/>
      <c r="K1" s="376"/>
      <c r="L1" s="376"/>
      <c r="M1" s="7"/>
      <c r="N1" s="7"/>
      <c r="O1" s="7"/>
      <c r="P1" s="7"/>
      <c r="Q1" s="380" t="str">
        <f>A1</f>
        <v>KOMERCIJALNA I TRGOVAČKA ŠKOLA BJELOVAR</v>
      </c>
      <c r="R1" s="380"/>
      <c r="S1" s="380"/>
      <c r="T1" s="380"/>
      <c r="U1" s="34"/>
      <c r="V1" s="34"/>
    </row>
    <row r="2" spans="1:27" x14ac:dyDescent="0.25">
      <c r="A2" s="385" t="s">
        <v>16</v>
      </c>
      <c r="B2" s="385"/>
      <c r="C2" s="385"/>
      <c r="D2" s="385"/>
      <c r="H2" s="24" t="s">
        <v>138</v>
      </c>
      <c r="I2" s="385" t="s">
        <v>16</v>
      </c>
      <c r="J2" s="385"/>
      <c r="K2" s="385"/>
      <c r="L2" s="385"/>
      <c r="M2" s="7"/>
      <c r="N2" s="7"/>
      <c r="O2" s="7"/>
      <c r="P2" s="24" t="str">
        <f>H2</f>
        <v>str.1</v>
      </c>
      <c r="Q2" s="380" t="s">
        <v>16</v>
      </c>
      <c r="R2" s="380"/>
      <c r="S2" s="380"/>
      <c r="T2" s="380"/>
      <c r="U2" s="34"/>
      <c r="V2" s="34"/>
      <c r="AA2" s="27" t="str">
        <f>P2</f>
        <v>str.1</v>
      </c>
    </row>
    <row r="3" spans="1:27" x14ac:dyDescent="0.25">
      <c r="A3" s="35"/>
      <c r="B3" s="35"/>
      <c r="C3" s="286"/>
      <c r="D3" s="35"/>
      <c r="H3" s="24"/>
      <c r="I3" s="35"/>
      <c r="J3" s="35"/>
      <c r="K3" s="35"/>
      <c r="L3" s="35"/>
      <c r="M3" s="7"/>
      <c r="N3" s="7"/>
      <c r="O3" s="7"/>
      <c r="P3" s="24"/>
      <c r="Q3" s="57"/>
      <c r="R3" s="57"/>
      <c r="S3" s="64"/>
      <c r="T3" s="57"/>
      <c r="U3" s="34"/>
      <c r="V3" s="34"/>
      <c r="AA3" s="27"/>
    </row>
    <row r="4" spans="1:27" ht="15.75" x14ac:dyDescent="0.3">
      <c r="A4" s="20"/>
      <c r="B4" s="386" t="s">
        <v>415</v>
      </c>
      <c r="C4" s="386"/>
      <c r="D4" s="386"/>
      <c r="E4" s="386"/>
      <c r="F4" s="386"/>
      <c r="G4" s="386"/>
      <c r="H4" s="386"/>
      <c r="I4" s="20"/>
      <c r="J4" s="381" t="str">
        <f>B4</f>
        <v>IZVJEŠTAJ O IZVRŠENJU FINANCIJSKOG PLANA  I - VI 2026.</v>
      </c>
      <c r="K4" s="381"/>
      <c r="L4" s="381"/>
      <c r="M4" s="381"/>
      <c r="N4" s="381"/>
      <c r="O4" s="381"/>
      <c r="P4" s="381"/>
      <c r="Q4" s="57"/>
      <c r="R4" s="381" t="str">
        <f>B4</f>
        <v>IZVJEŠTAJ O IZVRŠENJU FINANCIJSKOG PLANA  I - VI 2026.</v>
      </c>
      <c r="S4" s="381"/>
      <c r="T4" s="381"/>
      <c r="U4" s="381"/>
      <c r="V4" s="381"/>
      <c r="W4" s="381"/>
      <c r="X4" s="381"/>
      <c r="Y4" s="381"/>
      <c r="Z4" s="381"/>
      <c r="AA4" s="381"/>
    </row>
    <row r="5" spans="1:27" x14ac:dyDescent="0.25">
      <c r="I5" s="1"/>
      <c r="J5" s="3"/>
      <c r="K5" s="7"/>
      <c r="L5" s="7"/>
      <c r="M5" s="7"/>
      <c r="N5" s="7"/>
      <c r="O5" s="7"/>
      <c r="P5" s="7"/>
      <c r="Q5" s="58"/>
    </row>
    <row r="6" spans="1:27" ht="15" customHeight="1" x14ac:dyDescent="0.25">
      <c r="A6" s="4"/>
      <c r="B6" s="9"/>
      <c r="C6" s="288" t="s">
        <v>146</v>
      </c>
      <c r="D6" s="36" t="s">
        <v>147</v>
      </c>
      <c r="E6" s="36" t="s">
        <v>146</v>
      </c>
      <c r="G6" s="42" t="s">
        <v>148</v>
      </c>
      <c r="H6" s="26" t="s">
        <v>149</v>
      </c>
      <c r="I6" s="4"/>
      <c r="J6" s="9"/>
      <c r="K6" s="377" t="s">
        <v>139</v>
      </c>
      <c r="L6" s="378"/>
      <c r="M6" s="377" t="s">
        <v>142</v>
      </c>
      <c r="N6" s="379"/>
      <c r="O6" s="379"/>
      <c r="P6" s="378"/>
      <c r="Q6" s="59"/>
      <c r="R6" s="51"/>
      <c r="S6" s="382" t="s">
        <v>144</v>
      </c>
      <c r="T6" s="383"/>
      <c r="U6" s="383"/>
      <c r="V6" s="383"/>
      <c r="W6" s="384"/>
      <c r="X6" s="383" t="s">
        <v>4</v>
      </c>
      <c r="Y6" s="383"/>
      <c r="Z6" s="383"/>
      <c r="AA6" s="384"/>
    </row>
    <row r="7" spans="1:27" x14ac:dyDescent="0.25">
      <c r="A7" s="6" t="s">
        <v>6</v>
      </c>
      <c r="B7" s="10" t="s">
        <v>7</v>
      </c>
      <c r="C7" s="289" t="s">
        <v>416</v>
      </c>
      <c r="D7" s="37" t="s">
        <v>409</v>
      </c>
      <c r="E7" s="37" t="s">
        <v>417</v>
      </c>
      <c r="G7" s="43" t="s">
        <v>410</v>
      </c>
      <c r="H7" s="38" t="s">
        <v>150</v>
      </c>
      <c r="I7" s="6" t="s">
        <v>6</v>
      </c>
      <c r="J7" s="10" t="s">
        <v>7</v>
      </c>
      <c r="K7" s="38" t="s">
        <v>140</v>
      </c>
      <c r="L7" s="38" t="s">
        <v>141</v>
      </c>
      <c r="M7" s="39" t="s">
        <v>143</v>
      </c>
      <c r="N7" s="39" t="s">
        <v>394</v>
      </c>
      <c r="O7" s="38" t="s">
        <v>183</v>
      </c>
      <c r="P7" s="38" t="s">
        <v>141</v>
      </c>
      <c r="Q7" s="49" t="s">
        <v>6</v>
      </c>
      <c r="R7" s="52" t="s">
        <v>7</v>
      </c>
      <c r="S7" s="66" t="s">
        <v>182</v>
      </c>
      <c r="T7" s="29" t="s">
        <v>145</v>
      </c>
      <c r="U7" s="29" t="s">
        <v>393</v>
      </c>
      <c r="V7" s="29" t="s">
        <v>383</v>
      </c>
      <c r="W7" s="40" t="s">
        <v>141</v>
      </c>
      <c r="X7" s="304" t="s">
        <v>425</v>
      </c>
      <c r="Y7" s="303" t="s">
        <v>419</v>
      </c>
      <c r="Z7" s="29" t="s">
        <v>187</v>
      </c>
      <c r="AA7" s="29" t="s">
        <v>141</v>
      </c>
    </row>
    <row r="8" spans="1:27" x14ac:dyDescent="0.25">
      <c r="A8" s="13"/>
      <c r="B8" s="14"/>
      <c r="C8" s="290"/>
      <c r="D8" s="12"/>
      <c r="E8" s="12"/>
      <c r="G8" s="44"/>
      <c r="H8" s="12"/>
      <c r="I8" s="13"/>
      <c r="J8" s="14"/>
      <c r="K8" s="25"/>
      <c r="L8" s="25"/>
      <c r="M8" s="25"/>
      <c r="N8" s="25"/>
      <c r="O8" s="25"/>
      <c r="P8" s="25"/>
      <c r="Q8" s="60"/>
      <c r="R8" s="53"/>
      <c r="S8" s="67"/>
      <c r="T8" s="30"/>
      <c r="U8" s="30"/>
      <c r="V8" s="30"/>
      <c r="W8" s="30"/>
      <c r="X8" s="30"/>
      <c r="Y8" s="145"/>
      <c r="Z8" s="30"/>
      <c r="AA8" s="30"/>
    </row>
    <row r="9" spans="1:27" x14ac:dyDescent="0.25">
      <c r="A9" s="13">
        <v>636120</v>
      </c>
      <c r="B9" s="14" t="s">
        <v>9</v>
      </c>
      <c r="C9" s="290">
        <v>485081.77</v>
      </c>
      <c r="D9" s="75">
        <v>1206490</v>
      </c>
      <c r="E9" s="12">
        <v>555919.4</v>
      </c>
      <c r="G9" s="44">
        <f t="shared" ref="G9:G36" si="0">IF(C9&lt;&gt;0,E9/C9*100,0)</f>
        <v>114.60323483193361</v>
      </c>
      <c r="H9" s="44">
        <f t="shared" ref="H9:H36" si="1">IF(D9&lt;&gt;0,E9/D9*100,0)</f>
        <v>46.077414649106089</v>
      </c>
      <c r="I9" s="13">
        <v>636120</v>
      </c>
      <c r="J9" s="14" t="s">
        <v>9</v>
      </c>
      <c r="K9" s="12">
        <v>553932.31999999995</v>
      </c>
      <c r="L9" s="12">
        <v>1987.08</v>
      </c>
      <c r="M9" s="12"/>
      <c r="N9" s="12"/>
      <c r="O9" s="12"/>
      <c r="P9" s="12"/>
      <c r="Q9" s="60">
        <v>636120</v>
      </c>
      <c r="R9" s="53" t="s">
        <v>9</v>
      </c>
      <c r="S9" s="68"/>
      <c r="T9" s="31"/>
      <c r="U9" s="31"/>
      <c r="V9" s="31"/>
      <c r="W9" s="31"/>
      <c r="X9" s="31"/>
      <c r="Y9" s="136"/>
      <c r="Z9" s="31"/>
      <c r="AA9" s="31">
        <f t="shared" ref="AA9:AA32" si="2">E9-K9-L9-M9-N9-O9-P9-S9-T9-U9-V9-W9-X9-Y9-Z9</f>
        <v>7.4578565545380116E-11</v>
      </c>
    </row>
    <row r="10" spans="1:27" x14ac:dyDescent="0.25">
      <c r="A10" s="13">
        <v>636130</v>
      </c>
      <c r="B10" s="14" t="s">
        <v>151</v>
      </c>
      <c r="C10" s="290">
        <v>0</v>
      </c>
      <c r="D10" s="75">
        <v>0</v>
      </c>
      <c r="E10" s="12">
        <v>0</v>
      </c>
      <c r="G10" s="44">
        <f t="shared" si="0"/>
        <v>0</v>
      </c>
      <c r="H10" s="44">
        <f t="shared" si="1"/>
        <v>0</v>
      </c>
      <c r="I10" s="13">
        <v>636130</v>
      </c>
      <c r="J10" s="14" t="s">
        <v>151</v>
      </c>
      <c r="K10" s="12"/>
      <c r="L10" s="12">
        <v>0</v>
      </c>
      <c r="M10" s="12"/>
      <c r="N10" s="12"/>
      <c r="O10" s="12"/>
      <c r="P10" s="12"/>
      <c r="Q10" s="60">
        <v>636130</v>
      </c>
      <c r="R10" s="53" t="s">
        <v>151</v>
      </c>
      <c r="S10" s="68"/>
      <c r="T10" s="31"/>
      <c r="U10" s="31"/>
      <c r="V10" s="31"/>
      <c r="W10" s="31"/>
      <c r="X10" s="31"/>
      <c r="Y10" s="136"/>
      <c r="Z10" s="31"/>
      <c r="AA10" s="31">
        <f t="shared" si="2"/>
        <v>0</v>
      </c>
    </row>
    <row r="11" spans="1:27" s="81" customFormat="1" x14ac:dyDescent="0.25">
      <c r="A11" s="74">
        <v>636220</v>
      </c>
      <c r="B11" s="14" t="s">
        <v>186</v>
      </c>
      <c r="C11" s="291">
        <v>0</v>
      </c>
      <c r="D11" s="75">
        <v>5500</v>
      </c>
      <c r="E11" s="75">
        <v>0</v>
      </c>
      <c r="F11" s="76"/>
      <c r="G11" s="77">
        <f>IF(C11&lt;&gt;0,E11/C11*100,0)</f>
        <v>0</v>
      </c>
      <c r="H11" s="77">
        <f>IF(D11&lt;&gt;0,E11/D11*100,0)</f>
        <v>0</v>
      </c>
      <c r="I11" s="74">
        <v>636220</v>
      </c>
      <c r="J11" s="14" t="s">
        <v>9</v>
      </c>
      <c r="K11" s="75"/>
      <c r="L11" s="75"/>
      <c r="M11" s="75"/>
      <c r="N11" s="75"/>
      <c r="O11" s="75"/>
      <c r="P11" s="75"/>
      <c r="Q11" s="78">
        <v>636220</v>
      </c>
      <c r="R11" s="14" t="s">
        <v>9</v>
      </c>
      <c r="S11" s="79"/>
      <c r="T11" s="80"/>
      <c r="U11" s="80"/>
      <c r="V11" s="80"/>
      <c r="W11" s="80"/>
      <c r="X11" s="80"/>
      <c r="Y11" s="146"/>
      <c r="Z11" s="80"/>
      <c r="AA11" s="31">
        <f t="shared" si="2"/>
        <v>0</v>
      </c>
    </row>
    <row r="12" spans="1:27" s="2" customFormat="1" x14ac:dyDescent="0.25">
      <c r="A12" s="15">
        <v>636</v>
      </c>
      <c r="B12" s="16" t="s">
        <v>8</v>
      </c>
      <c r="C12" s="292">
        <f>SUM(C9:C11)</f>
        <v>485081.77</v>
      </c>
      <c r="D12" s="17">
        <f t="shared" ref="D12:E12" si="3">SUM(D9:D11)</f>
        <v>1211990</v>
      </c>
      <c r="E12" s="17">
        <f t="shared" si="3"/>
        <v>555919.4</v>
      </c>
      <c r="F12" s="19">
        <f>F9</f>
        <v>0</v>
      </c>
      <c r="G12" s="45">
        <f t="shared" si="0"/>
        <v>114.60323483193361</v>
      </c>
      <c r="H12" s="45">
        <f t="shared" si="1"/>
        <v>45.868315745179416</v>
      </c>
      <c r="I12" s="15">
        <v>636</v>
      </c>
      <c r="J12" s="16" t="s">
        <v>8</v>
      </c>
      <c r="K12" s="17">
        <f>SUM(K9:K11)</f>
        <v>553932.31999999995</v>
      </c>
      <c r="L12" s="17">
        <f t="shared" ref="L12:P12" si="4">SUM(L9:L11)</f>
        <v>1987.08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61">
        <v>636</v>
      </c>
      <c r="R12" s="54" t="s">
        <v>8</v>
      </c>
      <c r="S12" s="17">
        <f>SUM(S9:S11)</f>
        <v>0</v>
      </c>
      <c r="T12" s="17">
        <f t="shared" ref="T12:Z12" si="5">SUM(T9:T11)</f>
        <v>0</v>
      </c>
      <c r="U12" s="17">
        <f t="shared" si="5"/>
        <v>0</v>
      </c>
      <c r="V12" s="17">
        <f t="shared" si="5"/>
        <v>0</v>
      </c>
      <c r="W12" s="17">
        <f t="shared" si="5"/>
        <v>0</v>
      </c>
      <c r="X12" s="17">
        <f t="shared" si="5"/>
        <v>0</v>
      </c>
      <c r="Y12" s="17">
        <f t="shared" si="5"/>
        <v>0</v>
      </c>
      <c r="Z12" s="17">
        <f t="shared" si="5"/>
        <v>0</v>
      </c>
      <c r="AA12" s="69">
        <f t="shared" ref="AA12" si="6">AA9+AA10+AA11</f>
        <v>7.4578565545380116E-11</v>
      </c>
    </row>
    <row r="13" spans="1:27" x14ac:dyDescent="0.25">
      <c r="A13" s="13">
        <v>638111</v>
      </c>
      <c r="B13" s="14" t="s">
        <v>179</v>
      </c>
      <c r="C13" s="290">
        <v>0</v>
      </c>
      <c r="D13" s="75">
        <v>83500</v>
      </c>
      <c r="E13" s="12">
        <v>0</v>
      </c>
      <c r="G13" s="44">
        <f t="shared" si="0"/>
        <v>0</v>
      </c>
      <c r="H13" s="44">
        <f t="shared" si="1"/>
        <v>0</v>
      </c>
      <c r="I13" s="13">
        <v>638110</v>
      </c>
      <c r="J13" s="14" t="s">
        <v>179</v>
      </c>
      <c r="K13" s="12">
        <v>0</v>
      </c>
      <c r="L13" s="12"/>
      <c r="M13" s="12"/>
      <c r="N13" s="12"/>
      <c r="O13" s="12"/>
      <c r="P13" s="12"/>
      <c r="Q13" s="60">
        <v>638110</v>
      </c>
      <c r="R13" s="53" t="s">
        <v>181</v>
      </c>
      <c r="S13" s="31">
        <v>0</v>
      </c>
      <c r="T13" s="68"/>
      <c r="U13" s="68"/>
      <c r="V13" s="68"/>
      <c r="W13" s="68"/>
      <c r="X13" s="68"/>
      <c r="Y13" s="136"/>
      <c r="Z13" s="68"/>
      <c r="AA13" s="31">
        <f t="shared" si="2"/>
        <v>0</v>
      </c>
    </row>
    <row r="14" spans="1:27" s="2" customFormat="1" x14ac:dyDescent="0.25">
      <c r="A14" s="15">
        <v>638</v>
      </c>
      <c r="B14" s="16" t="s">
        <v>180</v>
      </c>
      <c r="C14" s="292">
        <f>SUM(C13)</f>
        <v>0</v>
      </c>
      <c r="D14" s="17">
        <f t="shared" ref="D14:E14" si="7">SUM(D13)</f>
        <v>83500</v>
      </c>
      <c r="E14" s="17">
        <f t="shared" si="7"/>
        <v>0</v>
      </c>
      <c r="F14" s="19"/>
      <c r="G14" s="45">
        <f t="shared" si="0"/>
        <v>0</v>
      </c>
      <c r="H14" s="45">
        <f t="shared" si="1"/>
        <v>0</v>
      </c>
      <c r="I14" s="15">
        <v>638</v>
      </c>
      <c r="J14" s="16" t="s">
        <v>180</v>
      </c>
      <c r="K14" s="17">
        <f>SUM(K13)</f>
        <v>0</v>
      </c>
      <c r="L14" s="17">
        <f t="shared" ref="L14:P14" si="8">SUM(L13)</f>
        <v>0</v>
      </c>
      <c r="M14" s="17">
        <f t="shared" si="8"/>
        <v>0</v>
      </c>
      <c r="N14" s="17">
        <f t="shared" si="8"/>
        <v>0</v>
      </c>
      <c r="O14" s="17">
        <f t="shared" si="8"/>
        <v>0</v>
      </c>
      <c r="P14" s="17">
        <f t="shared" si="8"/>
        <v>0</v>
      </c>
      <c r="Q14" s="61">
        <v>638</v>
      </c>
      <c r="R14" s="54" t="s">
        <v>180</v>
      </c>
      <c r="S14" s="264">
        <f>SUM(S13)</f>
        <v>0</v>
      </c>
      <c r="T14" s="17">
        <f t="shared" ref="T14:Z14" si="9">SUM(T13)</f>
        <v>0</v>
      </c>
      <c r="U14" s="17">
        <f t="shared" si="9"/>
        <v>0</v>
      </c>
      <c r="V14" s="17">
        <f t="shared" si="9"/>
        <v>0</v>
      </c>
      <c r="W14" s="17">
        <f t="shared" si="9"/>
        <v>0</v>
      </c>
      <c r="X14" s="17">
        <f t="shared" si="9"/>
        <v>0</v>
      </c>
      <c r="Y14" s="17">
        <f t="shared" si="9"/>
        <v>0</v>
      </c>
      <c r="Z14" s="17">
        <f t="shared" si="9"/>
        <v>0</v>
      </c>
      <c r="AA14" s="69">
        <f t="shared" ref="AA14" si="10">AA13</f>
        <v>0</v>
      </c>
    </row>
    <row r="15" spans="1:27" x14ac:dyDescent="0.25">
      <c r="A15" s="13">
        <v>641320</v>
      </c>
      <c r="B15" s="14" t="s">
        <v>0</v>
      </c>
      <c r="C15" s="290">
        <v>10.23</v>
      </c>
      <c r="D15" s="75">
        <v>0</v>
      </c>
      <c r="E15" s="12">
        <v>0</v>
      </c>
      <c r="G15" s="44">
        <f t="shared" si="0"/>
        <v>0</v>
      </c>
      <c r="H15" s="44">
        <f t="shared" si="1"/>
        <v>0</v>
      </c>
      <c r="I15" s="13">
        <v>641320</v>
      </c>
      <c r="J15" s="14" t="s">
        <v>0</v>
      </c>
      <c r="K15" s="12">
        <v>0</v>
      </c>
      <c r="L15" s="12"/>
      <c r="M15" s="12"/>
      <c r="N15" s="12"/>
      <c r="O15" s="12"/>
      <c r="P15" s="12"/>
      <c r="Q15" s="60">
        <v>641320</v>
      </c>
      <c r="R15" s="53" t="s">
        <v>0</v>
      </c>
      <c r="S15" s="68"/>
      <c r="T15" s="31"/>
      <c r="U15" s="31">
        <v>0</v>
      </c>
      <c r="V15" s="31"/>
      <c r="W15" s="31"/>
      <c r="X15" s="31"/>
      <c r="Y15" s="136"/>
      <c r="Z15" s="31"/>
      <c r="AA15" s="31">
        <f t="shared" si="2"/>
        <v>0</v>
      </c>
    </row>
    <row r="16" spans="1:27" s="2" customFormat="1" x14ac:dyDescent="0.25">
      <c r="A16" s="15">
        <v>641</v>
      </c>
      <c r="B16" s="16" t="s">
        <v>10</v>
      </c>
      <c r="C16" s="292">
        <f>SUM(C15)</f>
        <v>10.23</v>
      </c>
      <c r="D16" s="17">
        <f t="shared" ref="D16:E16" si="11">SUM(D15)</f>
        <v>0</v>
      </c>
      <c r="E16" s="17">
        <f t="shared" si="11"/>
        <v>0</v>
      </c>
      <c r="F16" s="19">
        <f>F15</f>
        <v>0</v>
      </c>
      <c r="G16" s="45">
        <f t="shared" si="0"/>
        <v>0</v>
      </c>
      <c r="H16" s="45">
        <f t="shared" si="1"/>
        <v>0</v>
      </c>
      <c r="I16" s="15">
        <v>641</v>
      </c>
      <c r="J16" s="16" t="s">
        <v>10</v>
      </c>
      <c r="K16" s="17">
        <f>SUM(K15)</f>
        <v>0</v>
      </c>
      <c r="L16" s="17">
        <f t="shared" ref="L16:P16" si="12">SUM(L15)</f>
        <v>0</v>
      </c>
      <c r="M16" s="17">
        <f t="shared" si="12"/>
        <v>0</v>
      </c>
      <c r="N16" s="17">
        <f t="shared" si="12"/>
        <v>0</v>
      </c>
      <c r="O16" s="17">
        <f t="shared" si="12"/>
        <v>0</v>
      </c>
      <c r="P16" s="17">
        <f t="shared" si="12"/>
        <v>0</v>
      </c>
      <c r="Q16" s="61">
        <v>641</v>
      </c>
      <c r="R16" s="54" t="s">
        <v>10</v>
      </c>
      <c r="S16" s="17">
        <f>SUM(S15)</f>
        <v>0</v>
      </c>
      <c r="T16" s="17">
        <f t="shared" ref="T16:Z16" si="13">SUM(T15)</f>
        <v>0</v>
      </c>
      <c r="U16" s="17">
        <f t="shared" si="13"/>
        <v>0</v>
      </c>
      <c r="V16" s="17">
        <f t="shared" si="13"/>
        <v>0</v>
      </c>
      <c r="W16" s="17">
        <f t="shared" si="13"/>
        <v>0</v>
      </c>
      <c r="X16" s="17">
        <f t="shared" si="13"/>
        <v>0</v>
      </c>
      <c r="Y16" s="17">
        <f t="shared" si="13"/>
        <v>0</v>
      </c>
      <c r="Z16" s="17">
        <f t="shared" si="13"/>
        <v>0</v>
      </c>
      <c r="AA16" s="32">
        <f t="shared" ref="AA16" si="14">AA15</f>
        <v>0</v>
      </c>
    </row>
    <row r="17" spans="1:27" x14ac:dyDescent="0.25">
      <c r="A17" s="13">
        <v>661510</v>
      </c>
      <c r="B17" s="14" t="s">
        <v>1</v>
      </c>
      <c r="C17" s="290">
        <v>4859.3599999999997</v>
      </c>
      <c r="D17" s="75">
        <v>11000</v>
      </c>
      <c r="E17" s="12">
        <v>5106.97</v>
      </c>
      <c r="G17" s="44">
        <f t="shared" si="0"/>
        <v>105.09552698297719</v>
      </c>
      <c r="H17" s="44">
        <f t="shared" si="1"/>
        <v>46.427</v>
      </c>
      <c r="I17" s="13">
        <v>661510</v>
      </c>
      <c r="J17" s="14" t="s">
        <v>1</v>
      </c>
      <c r="K17" s="12">
        <v>0</v>
      </c>
      <c r="L17" s="12"/>
      <c r="M17" s="12"/>
      <c r="N17" s="12"/>
      <c r="O17" s="12"/>
      <c r="P17" s="12"/>
      <c r="Q17" s="60">
        <v>661510</v>
      </c>
      <c r="R17" s="53" t="s">
        <v>1</v>
      </c>
      <c r="S17" s="68"/>
      <c r="T17" s="31">
        <v>5106.97</v>
      </c>
      <c r="U17" s="31"/>
      <c r="V17" s="31"/>
      <c r="W17" s="31"/>
      <c r="X17" s="31"/>
      <c r="Y17" s="136"/>
      <c r="Z17" s="31"/>
      <c r="AA17" s="31">
        <f t="shared" si="2"/>
        <v>0</v>
      </c>
    </row>
    <row r="18" spans="1:27" s="2" customFormat="1" x14ac:dyDescent="0.25">
      <c r="A18" s="15">
        <v>661</v>
      </c>
      <c r="B18" s="16" t="s">
        <v>11</v>
      </c>
      <c r="C18" s="292">
        <f>SUM(C17)</f>
        <v>4859.3599999999997</v>
      </c>
      <c r="D18" s="17">
        <f>SUM(D17)</f>
        <v>11000</v>
      </c>
      <c r="E18" s="17">
        <f>SUM(E17)</f>
        <v>5106.97</v>
      </c>
      <c r="F18" s="19">
        <f>F17</f>
        <v>0</v>
      </c>
      <c r="G18" s="45">
        <f t="shared" si="0"/>
        <v>105.09552698297719</v>
      </c>
      <c r="H18" s="45">
        <f t="shared" si="1"/>
        <v>46.427</v>
      </c>
      <c r="I18" s="15">
        <v>661</v>
      </c>
      <c r="J18" s="16" t="s">
        <v>11</v>
      </c>
      <c r="K18" s="17">
        <f t="shared" ref="K18:P18" si="15">SUM(K17)</f>
        <v>0</v>
      </c>
      <c r="L18" s="17">
        <f t="shared" si="15"/>
        <v>0</v>
      </c>
      <c r="M18" s="17">
        <f t="shared" si="15"/>
        <v>0</v>
      </c>
      <c r="N18" s="17">
        <f t="shared" si="15"/>
        <v>0</v>
      </c>
      <c r="O18" s="17">
        <f t="shared" si="15"/>
        <v>0</v>
      </c>
      <c r="P18" s="17">
        <f t="shared" si="15"/>
        <v>0</v>
      </c>
      <c r="Q18" s="61">
        <v>661</v>
      </c>
      <c r="R18" s="54" t="s">
        <v>11</v>
      </c>
      <c r="S18" s="17">
        <f t="shared" ref="S18:Z18" si="16">SUM(S17)</f>
        <v>0</v>
      </c>
      <c r="T18" s="17">
        <f t="shared" si="16"/>
        <v>5106.97</v>
      </c>
      <c r="U18" s="17">
        <f t="shared" si="16"/>
        <v>0</v>
      </c>
      <c r="V18" s="17">
        <f t="shared" si="16"/>
        <v>0</v>
      </c>
      <c r="W18" s="17">
        <f t="shared" si="16"/>
        <v>0</v>
      </c>
      <c r="X18" s="17">
        <f t="shared" si="16"/>
        <v>0</v>
      </c>
      <c r="Y18" s="17">
        <f t="shared" si="16"/>
        <v>0</v>
      </c>
      <c r="Z18" s="17">
        <f t="shared" si="16"/>
        <v>0</v>
      </c>
      <c r="AA18" s="32">
        <f>AA17</f>
        <v>0</v>
      </c>
    </row>
    <row r="19" spans="1:27" s="2" customFormat="1" x14ac:dyDescent="0.25">
      <c r="A19" s="300">
        <v>652640</v>
      </c>
      <c r="B19" s="14" t="s">
        <v>418</v>
      </c>
      <c r="C19" s="292">
        <v>0</v>
      </c>
      <c r="D19" s="12">
        <v>595</v>
      </c>
      <c r="E19" s="12">
        <v>515</v>
      </c>
      <c r="F19" s="19"/>
      <c r="G19" s="45"/>
      <c r="H19" s="45"/>
      <c r="I19" s="300">
        <v>652640</v>
      </c>
      <c r="J19" s="14" t="s">
        <v>418</v>
      </c>
      <c r="K19" s="17">
        <v>0</v>
      </c>
      <c r="L19" s="17">
        <v>0</v>
      </c>
      <c r="M19" s="17"/>
      <c r="N19" s="17"/>
      <c r="O19" s="17"/>
      <c r="P19" s="17"/>
      <c r="Q19" s="60">
        <v>652640</v>
      </c>
      <c r="R19" s="53" t="s">
        <v>418</v>
      </c>
      <c r="S19" s="12"/>
      <c r="T19" s="12"/>
      <c r="U19" s="12"/>
      <c r="V19" s="12"/>
      <c r="W19" s="12"/>
      <c r="X19" s="31">
        <v>515</v>
      </c>
      <c r="Y19" s="12"/>
      <c r="Z19" s="12"/>
      <c r="AA19" s="31">
        <f>E19-K19-L19-M19-N19-O19-P19-S19-T19-U19-V19-W19-X19-Y19-Z19</f>
        <v>0</v>
      </c>
    </row>
    <row r="20" spans="1:27" x14ac:dyDescent="0.25">
      <c r="A20" s="13">
        <v>652680</v>
      </c>
      <c r="B20" s="14" t="s">
        <v>411</v>
      </c>
      <c r="C20" s="290">
        <v>0</v>
      </c>
      <c r="D20" s="75">
        <v>500</v>
      </c>
      <c r="E20" s="12">
        <v>310</v>
      </c>
      <c r="G20" s="44">
        <f>IF(C20&lt;&gt;0,E20/C20*100,0)</f>
        <v>0</v>
      </c>
      <c r="H20" s="44">
        <f>IF(D20&lt;&gt;0,E20/D20*100,0)</f>
        <v>62</v>
      </c>
      <c r="I20" s="13">
        <v>652680</v>
      </c>
      <c r="J20" s="14" t="s">
        <v>411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60">
        <v>652680</v>
      </c>
      <c r="R20" s="53" t="s">
        <v>411</v>
      </c>
      <c r="S20" s="68">
        <v>0</v>
      </c>
      <c r="T20" s="31"/>
      <c r="U20" s="31"/>
      <c r="V20" s="31"/>
      <c r="W20" s="31"/>
      <c r="X20" s="31"/>
      <c r="Y20" s="31">
        <v>310</v>
      </c>
      <c r="Z20" s="31"/>
      <c r="AA20" s="31">
        <f>E20-K20-L20-M20-N20-O20-P20-S20-T20-U20-V20-W20-X20-Y20-Z20</f>
        <v>0</v>
      </c>
    </row>
    <row r="21" spans="1:27" x14ac:dyDescent="0.25">
      <c r="A21" s="13">
        <v>652690</v>
      </c>
      <c r="B21" s="14" t="s">
        <v>431</v>
      </c>
      <c r="C21" s="290">
        <v>0</v>
      </c>
      <c r="D21" s="75">
        <v>100</v>
      </c>
      <c r="E21" s="12">
        <v>0</v>
      </c>
      <c r="G21" s="44">
        <f>IF(C21&lt;&gt;0,E21/C21*100,0)</f>
        <v>0</v>
      </c>
      <c r="H21" s="44">
        <f>IF(D21&lt;&gt;0,E21/D21*100,0)</f>
        <v>0</v>
      </c>
      <c r="I21" s="13">
        <v>652690</v>
      </c>
      <c r="J21" s="14" t="s">
        <v>431</v>
      </c>
      <c r="K21" s="12"/>
      <c r="L21" s="12"/>
      <c r="M21" s="12"/>
      <c r="N21" s="12"/>
      <c r="O21" s="12"/>
      <c r="P21" s="12"/>
      <c r="Q21" s="60">
        <v>652690</v>
      </c>
      <c r="R21" s="53" t="s">
        <v>431</v>
      </c>
      <c r="S21" s="68"/>
      <c r="T21" s="31"/>
      <c r="U21" s="31"/>
      <c r="V21" s="31"/>
      <c r="W21" s="31"/>
      <c r="X21" s="31"/>
      <c r="Y21" s="31"/>
      <c r="Z21" s="31"/>
      <c r="AA21" s="31">
        <f>E21-K21-L21-M21-N21-O21-P21-S21-T21-U21-V21-W21-X21-Y21-Z21</f>
        <v>0</v>
      </c>
    </row>
    <row r="22" spans="1:27" x14ac:dyDescent="0.25">
      <c r="A22" s="15">
        <v>652</v>
      </c>
      <c r="B22" s="16" t="s">
        <v>412</v>
      </c>
      <c r="C22" s="292">
        <f>SUM(C20)</f>
        <v>0</v>
      </c>
      <c r="D22" s="82">
        <f>SUM(D19:D21)</f>
        <v>1195</v>
      </c>
      <c r="E22" s="17">
        <f>SUM(E19:E21)</f>
        <v>825</v>
      </c>
      <c r="F22" s="19"/>
      <c r="G22" s="45">
        <f>IF(C22&lt;&gt;0,E22/C22*100,0)</f>
        <v>0</v>
      </c>
      <c r="H22" s="45">
        <f>IF(D22&lt;&gt;0,E22/D22*100,0)</f>
        <v>69.037656903765694</v>
      </c>
      <c r="I22" s="15">
        <v>652</v>
      </c>
      <c r="J22" s="16" t="s">
        <v>412</v>
      </c>
      <c r="K22" s="17">
        <f t="shared" ref="K22:P22" si="17">SUM(K20)</f>
        <v>0</v>
      </c>
      <c r="L22" s="17">
        <f t="shared" si="17"/>
        <v>0</v>
      </c>
      <c r="M22" s="17">
        <f t="shared" si="17"/>
        <v>0</v>
      </c>
      <c r="N22" s="17">
        <f t="shared" si="17"/>
        <v>0</v>
      </c>
      <c r="O22" s="17">
        <f t="shared" si="17"/>
        <v>0</v>
      </c>
      <c r="P22" s="17">
        <f t="shared" si="17"/>
        <v>0</v>
      </c>
      <c r="Q22" s="15">
        <v>652</v>
      </c>
      <c r="R22" s="16" t="s">
        <v>412</v>
      </c>
      <c r="S22" s="69">
        <f>SUM(S20)</f>
        <v>0</v>
      </c>
      <c r="T22" s="32">
        <f>SUM(T20)</f>
        <v>0</v>
      </c>
      <c r="U22" s="32">
        <f>SUM(U20)</f>
        <v>0</v>
      </c>
      <c r="V22" s="32">
        <f>SUM(V20)</f>
        <v>0</v>
      </c>
      <c r="W22" s="32">
        <f>SUM(W20)</f>
        <v>0</v>
      </c>
      <c r="X22" s="32">
        <f>SUM(X19)</f>
        <v>515</v>
      </c>
      <c r="Y22" s="32">
        <f>SUM(Y20)</f>
        <v>310</v>
      </c>
      <c r="Z22" s="32">
        <f>SUM(Z20)</f>
        <v>0</v>
      </c>
      <c r="AA22" s="32">
        <f>AA19+AA20+AA21</f>
        <v>0</v>
      </c>
    </row>
    <row r="23" spans="1:27" x14ac:dyDescent="0.25">
      <c r="A23" s="13">
        <v>663140</v>
      </c>
      <c r="B23" s="14" t="s">
        <v>2</v>
      </c>
      <c r="C23" s="290">
        <v>1200</v>
      </c>
      <c r="D23" s="75">
        <v>1500</v>
      </c>
      <c r="E23" s="12">
        <v>1427</v>
      </c>
      <c r="G23" s="44">
        <f t="shared" si="0"/>
        <v>118.91666666666667</v>
      </c>
      <c r="H23" s="44">
        <f t="shared" si="1"/>
        <v>95.13333333333334</v>
      </c>
      <c r="I23" s="13">
        <v>663140</v>
      </c>
      <c r="J23" s="14" t="s">
        <v>2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60">
        <v>663140</v>
      </c>
      <c r="R23" s="53" t="s">
        <v>2</v>
      </c>
      <c r="S23" s="68">
        <v>0</v>
      </c>
      <c r="T23" s="31">
        <v>0</v>
      </c>
      <c r="U23" s="31">
        <v>0</v>
      </c>
      <c r="V23" s="31">
        <v>1427</v>
      </c>
      <c r="W23" s="31"/>
      <c r="X23" s="31"/>
      <c r="Y23" s="136"/>
      <c r="Z23" s="31"/>
      <c r="AA23" s="31">
        <f t="shared" si="2"/>
        <v>0</v>
      </c>
    </row>
    <row r="24" spans="1:27" x14ac:dyDescent="0.25">
      <c r="A24" s="13">
        <v>663240</v>
      </c>
      <c r="B24" s="14" t="s">
        <v>185</v>
      </c>
      <c r="C24" s="290">
        <v>469.9</v>
      </c>
      <c r="D24" s="75">
        <v>500</v>
      </c>
      <c r="E24" s="12">
        <v>0</v>
      </c>
      <c r="G24" s="44">
        <f t="shared" si="0"/>
        <v>0</v>
      </c>
      <c r="H24" s="44">
        <f t="shared" si="1"/>
        <v>0</v>
      </c>
      <c r="I24" s="13">
        <v>663240</v>
      </c>
      <c r="J24" s="14" t="s">
        <v>185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60">
        <v>663240</v>
      </c>
      <c r="R24" s="53" t="s">
        <v>185</v>
      </c>
      <c r="S24" s="68"/>
      <c r="T24" s="31"/>
      <c r="U24" s="31"/>
      <c r="V24" s="31">
        <v>0</v>
      </c>
      <c r="W24" s="31"/>
      <c r="X24" s="31"/>
      <c r="Y24" s="136"/>
      <c r="Z24" s="31"/>
      <c r="AA24" s="31">
        <f t="shared" si="2"/>
        <v>0</v>
      </c>
    </row>
    <row r="25" spans="1:27" s="2" customFormat="1" x14ac:dyDescent="0.25">
      <c r="A25" s="15">
        <v>663</v>
      </c>
      <c r="B25" s="16" t="s">
        <v>12</v>
      </c>
      <c r="C25" s="292">
        <f>SUM(C23:C24)</f>
        <v>1669.9</v>
      </c>
      <c r="D25" s="17">
        <f t="shared" ref="D25:E25" si="18">SUM(D23:D24)</f>
        <v>2000</v>
      </c>
      <c r="E25" s="17">
        <f t="shared" si="18"/>
        <v>1427</v>
      </c>
      <c r="F25" s="19">
        <f>F23</f>
        <v>0</v>
      </c>
      <c r="G25" s="45">
        <f t="shared" si="0"/>
        <v>85.454218815497924</v>
      </c>
      <c r="H25" s="45">
        <f t="shared" si="1"/>
        <v>71.350000000000009</v>
      </c>
      <c r="I25" s="15">
        <v>663</v>
      </c>
      <c r="J25" s="16" t="s">
        <v>12</v>
      </c>
      <c r="K25" s="17">
        <f>SUM(K23:K24)</f>
        <v>0</v>
      </c>
      <c r="L25" s="17">
        <f t="shared" ref="L25:P25" si="19">SUM(L23:L24)</f>
        <v>0</v>
      </c>
      <c r="M25" s="17">
        <f t="shared" si="19"/>
        <v>0</v>
      </c>
      <c r="N25" s="17">
        <f t="shared" si="19"/>
        <v>0</v>
      </c>
      <c r="O25" s="17">
        <f t="shared" si="19"/>
        <v>0</v>
      </c>
      <c r="P25" s="17">
        <f t="shared" si="19"/>
        <v>0</v>
      </c>
      <c r="Q25" s="61">
        <v>663</v>
      </c>
      <c r="R25" s="54" t="s">
        <v>12</v>
      </c>
      <c r="S25" s="17">
        <f>SUM(S23:S24)</f>
        <v>0</v>
      </c>
      <c r="T25" s="17">
        <f t="shared" ref="T25:Z25" si="20">SUM(T23:T24)</f>
        <v>0</v>
      </c>
      <c r="U25" s="17">
        <f t="shared" si="20"/>
        <v>0</v>
      </c>
      <c r="V25" s="275">
        <f t="shared" si="20"/>
        <v>1427</v>
      </c>
      <c r="W25" s="17">
        <f t="shared" si="20"/>
        <v>0</v>
      </c>
      <c r="X25" s="17">
        <f t="shared" si="20"/>
        <v>0</v>
      </c>
      <c r="Y25" s="17">
        <f t="shared" si="20"/>
        <v>0</v>
      </c>
      <c r="Z25" s="17">
        <f t="shared" si="20"/>
        <v>0</v>
      </c>
      <c r="AA25" s="69">
        <f>AA23+AA24</f>
        <v>0</v>
      </c>
    </row>
    <row r="26" spans="1:27" x14ac:dyDescent="0.25">
      <c r="A26" s="13">
        <v>671110</v>
      </c>
      <c r="B26" s="14" t="s">
        <v>3</v>
      </c>
      <c r="C26" s="290">
        <v>55372.3</v>
      </c>
      <c r="D26" s="75">
        <v>83698</v>
      </c>
      <c r="E26" s="12">
        <v>40490.42</v>
      </c>
      <c r="G26" s="44">
        <f t="shared" si="0"/>
        <v>73.123962703373337</v>
      </c>
      <c r="H26" s="44">
        <f t="shared" si="1"/>
        <v>48.37680709216469</v>
      </c>
      <c r="I26" s="13">
        <v>671110</v>
      </c>
      <c r="J26" s="14" t="s">
        <v>3</v>
      </c>
      <c r="K26" s="12">
        <v>0</v>
      </c>
      <c r="L26" s="12"/>
      <c r="M26" s="12">
        <v>38149.14</v>
      </c>
      <c r="N26" s="12"/>
      <c r="O26" s="12">
        <v>836.34</v>
      </c>
      <c r="P26" s="12">
        <v>1504.94</v>
      </c>
      <c r="Q26" s="60">
        <v>671110</v>
      </c>
      <c r="R26" s="53" t="s">
        <v>3</v>
      </c>
      <c r="S26" s="68"/>
      <c r="T26" s="31"/>
      <c r="U26" s="31"/>
      <c r="V26" s="31"/>
      <c r="W26" s="31"/>
      <c r="X26" s="31"/>
      <c r="Y26" s="136"/>
      <c r="Z26" s="31"/>
      <c r="AA26" s="31">
        <f t="shared" si="2"/>
        <v>-1.3642420526593924E-12</v>
      </c>
    </row>
    <row r="27" spans="1:27" x14ac:dyDescent="0.25">
      <c r="A27" s="13">
        <v>671210</v>
      </c>
      <c r="B27" s="14" t="s">
        <v>153</v>
      </c>
      <c r="C27" s="290">
        <v>1333.01</v>
      </c>
      <c r="D27" s="75">
        <v>3084</v>
      </c>
      <c r="E27" s="12">
        <v>1306.94</v>
      </c>
      <c r="G27" s="44">
        <f t="shared" si="0"/>
        <v>98.044275736866197</v>
      </c>
      <c r="H27" s="44">
        <f t="shared" si="1"/>
        <v>42.378080415045396</v>
      </c>
      <c r="I27" s="13">
        <v>671210</v>
      </c>
      <c r="J27" s="14" t="s">
        <v>153</v>
      </c>
      <c r="K27" s="12">
        <v>0</v>
      </c>
      <c r="L27" s="12"/>
      <c r="M27" s="12">
        <v>244.89</v>
      </c>
      <c r="N27" s="12">
        <v>1062.05</v>
      </c>
      <c r="O27" s="12">
        <v>0</v>
      </c>
      <c r="P27" s="12">
        <v>0</v>
      </c>
      <c r="Q27" s="60">
        <v>671210</v>
      </c>
      <c r="R27" s="14" t="s">
        <v>153</v>
      </c>
      <c r="S27" s="68">
        <v>0</v>
      </c>
      <c r="T27" s="31"/>
      <c r="U27" s="31"/>
      <c r="V27" s="31"/>
      <c r="W27" s="31"/>
      <c r="X27" s="31"/>
      <c r="Y27" s="136"/>
      <c r="Z27" s="31"/>
      <c r="AA27" s="31">
        <f t="shared" si="2"/>
        <v>2.2737367544323206E-13</v>
      </c>
    </row>
    <row r="28" spans="1:27" s="2" customFormat="1" x14ac:dyDescent="0.25">
      <c r="A28" s="15">
        <v>671</v>
      </c>
      <c r="B28" s="16" t="s">
        <v>13</v>
      </c>
      <c r="C28" s="292">
        <f>SUM(C26:C27)</f>
        <v>56705.310000000005</v>
      </c>
      <c r="D28" s="17">
        <f t="shared" ref="D28:E28" si="21">SUM(D26:D27)</f>
        <v>86782</v>
      </c>
      <c r="E28" s="17">
        <f t="shared" si="21"/>
        <v>41797.360000000001</v>
      </c>
      <c r="F28" s="19">
        <f>F26</f>
        <v>0</v>
      </c>
      <c r="G28" s="45">
        <f t="shared" si="0"/>
        <v>73.709781323830157</v>
      </c>
      <c r="H28" s="45">
        <f t="shared" si="1"/>
        <v>48.163628402203223</v>
      </c>
      <c r="I28" s="15">
        <v>671</v>
      </c>
      <c r="J28" s="16" t="s">
        <v>13</v>
      </c>
      <c r="K28" s="17">
        <f>SUM(K26:K27)</f>
        <v>0</v>
      </c>
      <c r="L28" s="17">
        <f t="shared" ref="L28:P28" si="22">SUM(L26:L27)</f>
        <v>0</v>
      </c>
      <c r="M28" s="17">
        <f t="shared" si="22"/>
        <v>38394.03</v>
      </c>
      <c r="N28" s="17">
        <f t="shared" si="22"/>
        <v>1062.05</v>
      </c>
      <c r="O28" s="17">
        <f t="shared" si="22"/>
        <v>836.34</v>
      </c>
      <c r="P28" s="17">
        <f t="shared" si="22"/>
        <v>1504.94</v>
      </c>
      <c r="Q28" s="61">
        <v>671</v>
      </c>
      <c r="R28" s="54" t="s">
        <v>13</v>
      </c>
      <c r="S28" s="17">
        <v>0</v>
      </c>
      <c r="T28" s="17">
        <f t="shared" ref="T28:Z28" si="23">SUM(T26:T27)</f>
        <v>0</v>
      </c>
      <c r="U28" s="17">
        <f t="shared" si="23"/>
        <v>0</v>
      </c>
      <c r="V28" s="17">
        <f t="shared" si="23"/>
        <v>0</v>
      </c>
      <c r="W28" s="17">
        <f t="shared" si="23"/>
        <v>0</v>
      </c>
      <c r="X28" s="17">
        <f t="shared" si="23"/>
        <v>0</v>
      </c>
      <c r="Y28" s="17">
        <f t="shared" si="23"/>
        <v>0</v>
      </c>
      <c r="Z28" s="17">
        <f t="shared" si="23"/>
        <v>0</v>
      </c>
      <c r="AA28" s="69">
        <f t="shared" ref="AA28" si="24">AA26+AA27</f>
        <v>-1.1368683772161603E-12</v>
      </c>
    </row>
    <row r="29" spans="1:27" x14ac:dyDescent="0.25">
      <c r="A29" s="13">
        <v>683110</v>
      </c>
      <c r="B29" s="14" t="s">
        <v>4</v>
      </c>
      <c r="C29" s="290">
        <v>2329.5100000000002</v>
      </c>
      <c r="D29" s="75">
        <v>3800</v>
      </c>
      <c r="E29" s="12">
        <v>0</v>
      </c>
      <c r="G29" s="44">
        <f t="shared" si="0"/>
        <v>0</v>
      </c>
      <c r="H29" s="44">
        <f t="shared" si="1"/>
        <v>0</v>
      </c>
      <c r="I29" s="13">
        <v>683110</v>
      </c>
      <c r="J29" s="14" t="s">
        <v>4</v>
      </c>
      <c r="K29" s="12">
        <v>0</v>
      </c>
      <c r="L29" s="12"/>
      <c r="M29" s="12"/>
      <c r="N29" s="12"/>
      <c r="O29" s="12"/>
      <c r="P29" s="12"/>
      <c r="Q29" s="60">
        <v>683110</v>
      </c>
      <c r="R29" s="53" t="s">
        <v>4</v>
      </c>
      <c r="S29" s="68"/>
      <c r="T29" s="31"/>
      <c r="U29" s="31"/>
      <c r="V29" s="31"/>
      <c r="W29" s="31">
        <v>0</v>
      </c>
      <c r="X29" s="31">
        <v>0</v>
      </c>
      <c r="Y29" s="31">
        <v>0</v>
      </c>
      <c r="Z29" s="31">
        <v>0</v>
      </c>
      <c r="AA29" s="69"/>
    </row>
    <row r="30" spans="1:27" s="2" customFormat="1" x14ac:dyDescent="0.25">
      <c r="A30" s="15">
        <v>683</v>
      </c>
      <c r="B30" s="16" t="s">
        <v>4</v>
      </c>
      <c r="C30" s="292">
        <f>SUM(C29)</f>
        <v>2329.5100000000002</v>
      </c>
      <c r="D30" s="17">
        <f t="shared" ref="D30:E30" si="25">SUM(D29)</f>
        <v>3800</v>
      </c>
      <c r="E30" s="17">
        <f t="shared" si="25"/>
        <v>0</v>
      </c>
      <c r="F30" s="19">
        <f>F29</f>
        <v>0</v>
      </c>
      <c r="G30" s="45">
        <f t="shared" si="0"/>
        <v>0</v>
      </c>
      <c r="H30" s="45">
        <f t="shared" si="1"/>
        <v>0</v>
      </c>
      <c r="I30" s="15">
        <v>683</v>
      </c>
      <c r="J30" s="16" t="s">
        <v>4</v>
      </c>
      <c r="K30" s="17">
        <f>SUM(K29)</f>
        <v>0</v>
      </c>
      <c r="L30" s="17">
        <f t="shared" ref="L30:P30" si="26">SUM(L29)</f>
        <v>0</v>
      </c>
      <c r="M30" s="17">
        <f t="shared" si="26"/>
        <v>0</v>
      </c>
      <c r="N30" s="17">
        <f t="shared" si="26"/>
        <v>0</v>
      </c>
      <c r="O30" s="17">
        <f t="shared" si="26"/>
        <v>0</v>
      </c>
      <c r="P30" s="17">
        <f t="shared" si="26"/>
        <v>0</v>
      </c>
      <c r="Q30" s="61">
        <v>683</v>
      </c>
      <c r="R30" s="54" t="s">
        <v>4</v>
      </c>
      <c r="S30" s="17">
        <f>SUM(S29)</f>
        <v>0</v>
      </c>
      <c r="T30" s="17">
        <f t="shared" ref="T30:Z30" si="27">SUM(T29)</f>
        <v>0</v>
      </c>
      <c r="U30" s="32">
        <f t="shared" si="27"/>
        <v>0</v>
      </c>
      <c r="V30" s="275">
        <f t="shared" si="27"/>
        <v>0</v>
      </c>
      <c r="W30" s="17">
        <f t="shared" si="27"/>
        <v>0</v>
      </c>
      <c r="X30" s="17">
        <f t="shared" si="27"/>
        <v>0</v>
      </c>
      <c r="Y30" s="271">
        <f t="shared" si="27"/>
        <v>0</v>
      </c>
      <c r="Z30" s="17">
        <f t="shared" si="27"/>
        <v>0</v>
      </c>
      <c r="AA30" s="32">
        <f t="shared" ref="AA30" si="28">AA29</f>
        <v>0</v>
      </c>
    </row>
    <row r="31" spans="1:27" s="2" customFormat="1" x14ac:dyDescent="0.25">
      <c r="A31" s="15">
        <v>6</v>
      </c>
      <c r="B31" s="16" t="s">
        <v>14</v>
      </c>
      <c r="C31" s="292">
        <f>C12+C14+C16+C18+C22+C25+C28+C30</f>
        <v>550656.08000000007</v>
      </c>
      <c r="D31" s="17">
        <f>D12+D14+D16+D18+D22+D25+D28+D30</f>
        <v>1400267</v>
      </c>
      <c r="E31" s="17">
        <f>E12+E14+E16+E22+E18+E25+E28+E30</f>
        <v>605075.73</v>
      </c>
      <c r="F31" s="19" t="e">
        <f>#REF!+F12+F16+F18+F25+F28+F30</f>
        <v>#REF!</v>
      </c>
      <c r="G31" s="45">
        <f t="shared" si="0"/>
        <v>109.88269302320242</v>
      </c>
      <c r="H31" s="45">
        <f t="shared" si="1"/>
        <v>43.21145395842364</v>
      </c>
      <c r="I31" s="15">
        <v>6</v>
      </c>
      <c r="J31" s="16" t="s">
        <v>14</v>
      </c>
      <c r="K31" s="17">
        <f t="shared" ref="K31:P31" si="29">K12+K14+K16+K18+K25+K28+K30</f>
        <v>553932.31999999995</v>
      </c>
      <c r="L31" s="17">
        <f t="shared" si="29"/>
        <v>1987.08</v>
      </c>
      <c r="M31" s="17">
        <f t="shared" si="29"/>
        <v>38394.03</v>
      </c>
      <c r="N31" s="17">
        <f t="shared" si="29"/>
        <v>1062.05</v>
      </c>
      <c r="O31" s="17">
        <f t="shared" si="29"/>
        <v>836.34</v>
      </c>
      <c r="P31" s="17">
        <f t="shared" si="29"/>
        <v>1504.94</v>
      </c>
      <c r="Q31" s="61">
        <v>6</v>
      </c>
      <c r="R31" s="54" t="s">
        <v>14</v>
      </c>
      <c r="S31" s="264">
        <f>S12+S14+S16+S18+S22+S25+S28+S30</f>
        <v>0</v>
      </c>
      <c r="T31" s="17">
        <f>T12+T14+T16+T18+T22+T25+T28+T30</f>
        <v>5106.97</v>
      </c>
      <c r="U31" s="32">
        <f>U12+U14+U16+U18+T22+U25+U28+U30</f>
        <v>0</v>
      </c>
      <c r="V31" s="275">
        <f t="shared" ref="V31:AA31" si="30">V12+V14+V16+V18+V22+V25+V28+V30</f>
        <v>1427</v>
      </c>
      <c r="W31" s="17">
        <f t="shared" si="30"/>
        <v>0</v>
      </c>
      <c r="X31" s="17">
        <f t="shared" si="30"/>
        <v>515</v>
      </c>
      <c r="Y31" s="302">
        <f t="shared" si="30"/>
        <v>310</v>
      </c>
      <c r="Z31" s="17">
        <f t="shared" si="30"/>
        <v>0</v>
      </c>
      <c r="AA31" s="69">
        <f t="shared" si="30"/>
        <v>7.3441697168163955E-11</v>
      </c>
    </row>
    <row r="32" spans="1:27" x14ac:dyDescent="0.25">
      <c r="A32" s="13">
        <v>722730</v>
      </c>
      <c r="B32" s="14" t="s">
        <v>135</v>
      </c>
      <c r="C32" s="290">
        <v>0</v>
      </c>
      <c r="D32" s="75">
        <v>1000</v>
      </c>
      <c r="E32" s="12"/>
      <c r="G32" s="44">
        <f t="shared" si="0"/>
        <v>0</v>
      </c>
      <c r="H32" s="44">
        <f t="shared" si="1"/>
        <v>0</v>
      </c>
      <c r="I32" s="13">
        <v>722730</v>
      </c>
      <c r="J32" s="14" t="s">
        <v>135</v>
      </c>
      <c r="K32" s="12"/>
      <c r="L32" s="12"/>
      <c r="M32" s="12"/>
      <c r="N32" s="12"/>
      <c r="O32" s="12"/>
      <c r="P32" s="12"/>
      <c r="Q32" s="60">
        <v>722730</v>
      </c>
      <c r="R32" s="53" t="s">
        <v>135</v>
      </c>
      <c r="S32" s="31"/>
      <c r="T32" s="31"/>
      <c r="U32" s="31"/>
      <c r="V32" s="31"/>
      <c r="W32" s="31"/>
      <c r="X32" s="31"/>
      <c r="Y32" s="68"/>
      <c r="Z32" s="31"/>
      <c r="AA32" s="31">
        <f t="shared" si="2"/>
        <v>0</v>
      </c>
    </row>
    <row r="33" spans="1:27" s="2" customFormat="1" x14ac:dyDescent="0.25">
      <c r="A33" s="15">
        <v>721</v>
      </c>
      <c r="B33" s="16" t="s">
        <v>399</v>
      </c>
      <c r="C33" s="292">
        <f>SUM(C32)</f>
        <v>0</v>
      </c>
      <c r="D33" s="17">
        <f t="shared" ref="D33:E33" si="31">SUM(D32)</f>
        <v>1000</v>
      </c>
      <c r="E33" s="17">
        <f t="shared" si="31"/>
        <v>0</v>
      </c>
      <c r="F33" s="19">
        <f t="shared" ref="F33:F34" si="32">F32</f>
        <v>0</v>
      </c>
      <c r="G33" s="45">
        <f t="shared" si="0"/>
        <v>0</v>
      </c>
      <c r="H33" s="45">
        <f t="shared" si="1"/>
        <v>0</v>
      </c>
      <c r="I33" s="15">
        <v>721</v>
      </c>
      <c r="J33" s="16" t="s">
        <v>399</v>
      </c>
      <c r="K33" s="17">
        <f>SUM(K32)</f>
        <v>0</v>
      </c>
      <c r="L33" s="17">
        <f t="shared" ref="L33:P33" si="33">SUM(L32)</f>
        <v>0</v>
      </c>
      <c r="M33" s="17">
        <f t="shared" si="33"/>
        <v>0</v>
      </c>
      <c r="N33" s="17">
        <f t="shared" si="33"/>
        <v>0</v>
      </c>
      <c r="O33" s="17">
        <f t="shared" si="33"/>
        <v>0</v>
      </c>
      <c r="P33" s="17">
        <f t="shared" si="33"/>
        <v>0</v>
      </c>
      <c r="Q33" s="61">
        <v>721</v>
      </c>
      <c r="R33" s="54" t="s">
        <v>399</v>
      </c>
      <c r="S33" s="17">
        <f>SUM(S32)</f>
        <v>0</v>
      </c>
      <c r="T33" s="17">
        <f t="shared" ref="T33:Z33" si="34">SUM(T32)</f>
        <v>0</v>
      </c>
      <c r="U33" s="275">
        <f t="shared" si="34"/>
        <v>0</v>
      </c>
      <c r="V33" s="275">
        <f t="shared" si="34"/>
        <v>0</v>
      </c>
      <c r="W33" s="17">
        <f t="shared" si="34"/>
        <v>0</v>
      </c>
      <c r="X33" s="17">
        <f t="shared" si="34"/>
        <v>0</v>
      </c>
      <c r="Y33" s="271">
        <f t="shared" si="34"/>
        <v>0</v>
      </c>
      <c r="Z33" s="17">
        <f t="shared" si="34"/>
        <v>0</v>
      </c>
      <c r="AA33" s="32">
        <f t="shared" ref="AA33:AA34" si="35">AA32</f>
        <v>0</v>
      </c>
    </row>
    <row r="34" spans="1:27" s="2" customFormat="1" x14ac:dyDescent="0.25">
      <c r="A34" s="15">
        <v>7</v>
      </c>
      <c r="B34" s="16" t="s">
        <v>15</v>
      </c>
      <c r="C34" s="292">
        <f>C33</f>
        <v>0</v>
      </c>
      <c r="D34" s="17">
        <f t="shared" ref="D34:E34" si="36">D33</f>
        <v>1000</v>
      </c>
      <c r="E34" s="17">
        <f t="shared" si="36"/>
        <v>0</v>
      </c>
      <c r="F34" s="19">
        <f t="shared" si="32"/>
        <v>0</v>
      </c>
      <c r="G34" s="45">
        <f t="shared" si="0"/>
        <v>0</v>
      </c>
      <c r="H34" s="45">
        <f t="shared" si="1"/>
        <v>0</v>
      </c>
      <c r="I34" s="15">
        <v>7</v>
      </c>
      <c r="J34" s="16" t="s">
        <v>15</v>
      </c>
      <c r="K34" s="17">
        <f>K33</f>
        <v>0</v>
      </c>
      <c r="L34" s="17">
        <f t="shared" ref="L34:P34" si="37">L33</f>
        <v>0</v>
      </c>
      <c r="M34" s="17">
        <f t="shared" si="37"/>
        <v>0</v>
      </c>
      <c r="N34" s="17">
        <f t="shared" si="37"/>
        <v>0</v>
      </c>
      <c r="O34" s="17">
        <f t="shared" si="37"/>
        <v>0</v>
      </c>
      <c r="P34" s="17">
        <f t="shared" si="37"/>
        <v>0</v>
      </c>
      <c r="Q34" s="61">
        <v>7</v>
      </c>
      <c r="R34" s="54" t="s">
        <v>15</v>
      </c>
      <c r="S34" s="17">
        <f>S33</f>
        <v>0</v>
      </c>
      <c r="T34" s="17">
        <f t="shared" ref="T34:Z34" si="38">T33</f>
        <v>0</v>
      </c>
      <c r="U34" s="275">
        <f t="shared" si="38"/>
        <v>0</v>
      </c>
      <c r="V34" s="275">
        <f t="shared" si="38"/>
        <v>0</v>
      </c>
      <c r="W34" s="17">
        <f t="shared" si="38"/>
        <v>0</v>
      </c>
      <c r="X34" s="17">
        <f t="shared" si="38"/>
        <v>0</v>
      </c>
      <c r="Y34" s="271">
        <f t="shared" si="38"/>
        <v>0</v>
      </c>
      <c r="Z34" s="17">
        <f t="shared" si="38"/>
        <v>0</v>
      </c>
      <c r="AA34" s="32">
        <f t="shared" si="35"/>
        <v>0</v>
      </c>
    </row>
    <row r="35" spans="1:27" s="90" customFormat="1" ht="29.25" customHeight="1" x14ac:dyDescent="0.25">
      <c r="A35" s="320" t="s">
        <v>429</v>
      </c>
      <c r="B35" s="323" t="s">
        <v>430</v>
      </c>
      <c r="C35" s="293">
        <v>54432.1</v>
      </c>
      <c r="D35" s="82">
        <v>-55697</v>
      </c>
      <c r="E35" s="82"/>
      <c r="F35" s="87"/>
      <c r="G35" s="92"/>
      <c r="H35" s="92"/>
      <c r="I35" s="320" t="s">
        <v>429</v>
      </c>
      <c r="J35" s="323" t="s">
        <v>430</v>
      </c>
      <c r="K35" s="82"/>
      <c r="L35" s="82"/>
      <c r="M35" s="82"/>
      <c r="N35" s="82"/>
      <c r="O35" s="82"/>
      <c r="P35" s="82"/>
      <c r="Q35" s="321" t="s">
        <v>429</v>
      </c>
      <c r="R35" s="322" t="s">
        <v>430</v>
      </c>
      <c r="S35" s="84"/>
      <c r="T35" s="84"/>
      <c r="U35" s="84"/>
      <c r="V35" s="84"/>
      <c r="W35" s="84"/>
      <c r="X35" s="84"/>
      <c r="Y35" s="83"/>
      <c r="Z35" s="84"/>
      <c r="AA35" s="32">
        <f>AA34</f>
        <v>0</v>
      </c>
    </row>
    <row r="36" spans="1:27" s="2" customFormat="1" ht="15.75" x14ac:dyDescent="0.25">
      <c r="A36" s="15"/>
      <c r="B36" s="18" t="s">
        <v>5</v>
      </c>
      <c r="C36" s="292">
        <f>C31+C34+C35</f>
        <v>605088.18000000005</v>
      </c>
      <c r="D36" s="17">
        <f>D31+D34+D35</f>
        <v>1345570</v>
      </c>
      <c r="E36" s="17">
        <f>E31+E34+E35</f>
        <v>605075.73</v>
      </c>
      <c r="F36" s="19" t="e">
        <f>F31+F34</f>
        <v>#REF!</v>
      </c>
      <c r="G36" s="45">
        <f t="shared" si="0"/>
        <v>99.99794244865268</v>
      </c>
      <c r="H36" s="45">
        <f t="shared" si="1"/>
        <v>44.967986057953134</v>
      </c>
      <c r="I36" s="15"/>
      <c r="J36" s="18" t="s">
        <v>5</v>
      </c>
      <c r="K36" s="17">
        <f t="shared" ref="K36:P36" si="39">K31+K34+K35</f>
        <v>553932.31999999995</v>
      </c>
      <c r="L36" s="17">
        <f t="shared" si="39"/>
        <v>1987.08</v>
      </c>
      <c r="M36" s="17">
        <f t="shared" si="39"/>
        <v>38394.03</v>
      </c>
      <c r="N36" s="17">
        <f t="shared" si="39"/>
        <v>1062.05</v>
      </c>
      <c r="O36" s="17">
        <f t="shared" si="39"/>
        <v>836.34</v>
      </c>
      <c r="P36" s="17">
        <f t="shared" si="39"/>
        <v>1504.94</v>
      </c>
      <c r="Q36" s="61"/>
      <c r="R36" s="54" t="s">
        <v>5</v>
      </c>
      <c r="S36" s="264">
        <f t="shared" ref="S36:Z36" si="40">S31+S34+S35</f>
        <v>0</v>
      </c>
      <c r="T36" s="17">
        <f t="shared" si="40"/>
        <v>5106.97</v>
      </c>
      <c r="U36" s="32">
        <f t="shared" si="40"/>
        <v>0</v>
      </c>
      <c r="V36" s="275">
        <f t="shared" si="40"/>
        <v>1427</v>
      </c>
      <c r="W36" s="17">
        <f t="shared" si="40"/>
        <v>0</v>
      </c>
      <c r="X36" s="17">
        <f t="shared" si="40"/>
        <v>515</v>
      </c>
      <c r="Y36" s="302">
        <f t="shared" si="40"/>
        <v>310</v>
      </c>
      <c r="Z36" s="17">
        <f t="shared" si="40"/>
        <v>0</v>
      </c>
      <c r="AA36" s="32">
        <f>AA31+AA34</f>
        <v>7.3441697168163955E-11</v>
      </c>
    </row>
    <row r="37" spans="1:27" s="2" customFormat="1" ht="15.75" x14ac:dyDescent="0.25">
      <c r="A37" s="15"/>
      <c r="B37" s="18"/>
      <c r="C37" s="292"/>
      <c r="D37" s="17"/>
      <c r="E37" s="17"/>
      <c r="F37" s="19"/>
      <c r="G37" s="45"/>
      <c r="H37" s="45"/>
      <c r="I37" s="15"/>
      <c r="J37" s="18"/>
      <c r="K37" s="93"/>
      <c r="L37" s="93"/>
      <c r="M37" s="93"/>
      <c r="N37" s="93"/>
      <c r="O37" s="93"/>
      <c r="P37" s="93"/>
      <c r="Q37" s="61"/>
      <c r="R37" s="54"/>
      <c r="S37" s="94"/>
      <c r="T37" s="95"/>
      <c r="U37" s="95"/>
      <c r="V37" s="95"/>
      <c r="W37" s="95"/>
      <c r="X37" s="95"/>
      <c r="Y37" s="147"/>
      <c r="Z37" s="95"/>
      <c r="AA37" s="32"/>
    </row>
    <row r="38" spans="1:27" s="2" customFormat="1" x14ac:dyDescent="0.25">
      <c r="A38" s="376" t="str">
        <f>A1</f>
        <v>KOMERCIJALNA I TRGOVAČKA ŠKOLA BJELOVAR</v>
      </c>
      <c r="B38" s="376"/>
      <c r="C38" s="376"/>
      <c r="D38" s="376"/>
      <c r="E38" s="7"/>
      <c r="F38" s="11"/>
      <c r="G38" s="41"/>
      <c r="H38" s="7"/>
      <c r="I38" s="376" t="str">
        <f>A1</f>
        <v>KOMERCIJALNA I TRGOVAČKA ŠKOLA BJELOVAR</v>
      </c>
      <c r="J38" s="376"/>
      <c r="K38" s="376"/>
      <c r="L38" s="376"/>
      <c r="M38" s="7"/>
      <c r="N38" s="7"/>
      <c r="O38" s="7"/>
      <c r="P38" s="7"/>
      <c r="Q38" s="380" t="str">
        <f>A1</f>
        <v>KOMERCIJALNA I TRGOVAČKA ŠKOLA BJELOVAR</v>
      </c>
      <c r="R38" s="380"/>
      <c r="S38" s="380"/>
      <c r="T38" s="380"/>
      <c r="U38" s="34"/>
      <c r="V38" s="34"/>
      <c r="W38" s="28"/>
      <c r="X38" s="28"/>
      <c r="Y38" s="143"/>
      <c r="Z38" s="28"/>
      <c r="AA38" s="28"/>
    </row>
    <row r="39" spans="1:27" s="2" customFormat="1" x14ac:dyDescent="0.25">
      <c r="A39" s="385" t="str">
        <f>A2</f>
        <v>BJELOVAR, POLJANA DR. FRANJE TUĐMANA 9</v>
      </c>
      <c r="B39" s="385"/>
      <c r="C39" s="385"/>
      <c r="D39" s="385"/>
      <c r="E39" s="7"/>
      <c r="F39" s="11"/>
      <c r="G39" s="41"/>
      <c r="H39" s="24" t="s">
        <v>155</v>
      </c>
      <c r="I39" s="385" t="str">
        <f>A2</f>
        <v>BJELOVAR, POLJANA DR. FRANJE TUĐMANA 9</v>
      </c>
      <c r="J39" s="385"/>
      <c r="K39" s="385"/>
      <c r="L39" s="385"/>
      <c r="M39" s="7"/>
      <c r="N39" s="7"/>
      <c r="O39" s="7"/>
      <c r="P39" s="24" t="str">
        <f>H39</f>
        <v>str.2</v>
      </c>
      <c r="Q39" s="380" t="str">
        <f>A2</f>
        <v>BJELOVAR, POLJANA DR. FRANJE TUĐMANA 9</v>
      </c>
      <c r="R39" s="380"/>
      <c r="S39" s="380"/>
      <c r="T39" s="380"/>
      <c r="U39" s="34"/>
      <c r="V39" s="34"/>
      <c r="W39" s="28"/>
      <c r="X39" s="28"/>
      <c r="Y39" s="143"/>
      <c r="Z39" s="28"/>
      <c r="AA39" s="27" t="str">
        <f>P39</f>
        <v>str.2</v>
      </c>
    </row>
    <row r="40" spans="1:27" s="2" customFormat="1" x14ac:dyDescent="0.25">
      <c r="A40" s="35"/>
      <c r="B40" s="35"/>
      <c r="C40" s="286"/>
      <c r="D40" s="35"/>
      <c r="E40" s="7"/>
      <c r="F40" s="11"/>
      <c r="G40" s="41"/>
      <c r="H40" s="24"/>
      <c r="I40" s="35"/>
      <c r="J40" s="35"/>
      <c r="K40" s="35"/>
      <c r="L40" s="35"/>
      <c r="M40" s="7"/>
      <c r="N40" s="7"/>
      <c r="O40" s="7"/>
      <c r="P40" s="24"/>
      <c r="Q40" s="57"/>
      <c r="R40" s="57"/>
      <c r="S40" s="64"/>
      <c r="T40" s="57"/>
      <c r="U40" s="34"/>
      <c r="V40" s="34"/>
      <c r="W40" s="28"/>
      <c r="X40" s="28"/>
      <c r="Y40" s="143"/>
      <c r="Z40" s="28"/>
      <c r="AA40" s="27"/>
    </row>
    <row r="41" spans="1:27" s="2" customFormat="1" ht="15.75" x14ac:dyDescent="0.3">
      <c r="A41" s="20"/>
      <c r="B41" s="381" t="str">
        <f>B4</f>
        <v>IZVJEŠTAJ O IZVRŠENJU FINANCIJSKOG PLANA  I - VI 2026.</v>
      </c>
      <c r="C41" s="381"/>
      <c r="D41" s="381"/>
      <c r="E41" s="381"/>
      <c r="F41" s="381"/>
      <c r="G41" s="381"/>
      <c r="H41" s="381"/>
      <c r="I41" s="20"/>
      <c r="J41" s="381" t="str">
        <f>B4</f>
        <v>IZVJEŠTAJ O IZVRŠENJU FINANCIJSKOG PLANA  I - VI 2026.</v>
      </c>
      <c r="K41" s="381"/>
      <c r="L41" s="381"/>
      <c r="M41" s="381"/>
      <c r="N41" s="381"/>
      <c r="O41" s="381"/>
      <c r="P41" s="381"/>
      <c r="Q41" s="57"/>
      <c r="R41" s="381" t="str">
        <f>B4</f>
        <v>IZVJEŠTAJ O IZVRŠENJU FINANCIJSKOG PLANA  I - VI 2026.</v>
      </c>
      <c r="S41" s="381"/>
      <c r="T41" s="381"/>
      <c r="U41" s="381"/>
      <c r="V41" s="381"/>
      <c r="W41" s="381"/>
      <c r="X41" s="381"/>
      <c r="Y41" s="381"/>
      <c r="Z41" s="381"/>
      <c r="AA41" s="381"/>
    </row>
    <row r="42" spans="1:27" s="2" customFormat="1" x14ac:dyDescent="0.25">
      <c r="A42" s="1"/>
      <c r="B42" s="3"/>
      <c r="C42" s="287"/>
      <c r="D42" s="7"/>
      <c r="E42" s="7"/>
      <c r="F42" s="11"/>
      <c r="G42" s="41"/>
      <c r="H42" s="7"/>
      <c r="I42" s="1"/>
      <c r="J42" s="3"/>
      <c r="K42" s="7"/>
      <c r="L42" s="7"/>
      <c r="M42" s="7"/>
      <c r="N42" s="7"/>
      <c r="O42" s="7"/>
      <c r="P42" s="7"/>
      <c r="Q42" s="58"/>
      <c r="R42" s="50"/>
      <c r="S42" s="65"/>
      <c r="T42" s="28"/>
      <c r="U42" s="28"/>
      <c r="V42" s="28"/>
      <c r="W42" s="28"/>
      <c r="X42" s="28"/>
      <c r="Y42" s="143"/>
      <c r="Z42" s="28"/>
      <c r="AA42" s="28"/>
    </row>
    <row r="43" spans="1:27" s="2" customFormat="1" ht="14.45" customHeight="1" x14ac:dyDescent="0.25">
      <c r="A43" s="4"/>
      <c r="B43" s="9"/>
      <c r="C43" s="288" t="str">
        <f t="shared" ref="C43:E44" si="41">C6</f>
        <v>IZVRŠENO</v>
      </c>
      <c r="D43" s="36" t="str">
        <f t="shared" si="41"/>
        <v>PLAN</v>
      </c>
      <c r="E43" s="36" t="str">
        <f t="shared" si="41"/>
        <v>IZVRŠENO</v>
      </c>
      <c r="F43" s="11"/>
      <c r="G43" s="42" t="str">
        <f>G6</f>
        <v>INDEKS</v>
      </c>
      <c r="H43" s="42" t="str">
        <f>H6</f>
        <v xml:space="preserve">INDEKS </v>
      </c>
      <c r="I43" s="4"/>
      <c r="J43" s="9"/>
      <c r="K43" s="377" t="str">
        <f>K6</f>
        <v>DRŽAVNI PRORAČUN</v>
      </c>
      <c r="L43" s="378"/>
      <c r="M43" s="377" t="str">
        <f>M6</f>
        <v>ŽUPANIJSKI PRORAČUN</v>
      </c>
      <c r="N43" s="379"/>
      <c r="O43" s="379"/>
      <c r="P43" s="378"/>
      <c r="Q43" s="59"/>
      <c r="R43" s="51"/>
      <c r="S43" s="382" t="str">
        <f>S6</f>
        <v>VLASTITI PRIHODI</v>
      </c>
      <c r="T43" s="383"/>
      <c r="U43" s="383"/>
      <c r="V43" s="383"/>
      <c r="W43" s="384"/>
      <c r="X43" s="383" t="str">
        <f>X6</f>
        <v>OSTALI PRIHODI</v>
      </c>
      <c r="Y43" s="383"/>
      <c r="Z43" s="383"/>
      <c r="AA43" s="384"/>
    </row>
    <row r="44" spans="1:27" s="2" customFormat="1" x14ac:dyDescent="0.25">
      <c r="A44" s="6" t="s">
        <v>6</v>
      </c>
      <c r="B44" s="10" t="s">
        <v>7</v>
      </c>
      <c r="C44" s="289" t="str">
        <f t="shared" si="41"/>
        <v>I - VI 2025.</v>
      </c>
      <c r="D44" s="37" t="str">
        <f t="shared" si="41"/>
        <v>2026.</v>
      </c>
      <c r="E44" s="37" t="str">
        <f t="shared" si="41"/>
        <v>I - VI 2026.</v>
      </c>
      <c r="F44" s="11"/>
      <c r="G44" s="43" t="str">
        <f>G7</f>
        <v>2026/2025.</v>
      </c>
      <c r="H44" s="43" t="str">
        <f>H7</f>
        <v>IZVR / PLAN</v>
      </c>
      <c r="I44" s="6" t="s">
        <v>6</v>
      </c>
      <c r="J44" s="10" t="s">
        <v>7</v>
      </c>
      <c r="K44" s="38" t="str">
        <f>K7</f>
        <v>RIZNICA</v>
      </c>
      <c r="L44" s="38" t="str">
        <f>L7</f>
        <v>OSTALO</v>
      </c>
      <c r="M44" s="38" t="str">
        <f>M7</f>
        <v>DECENTRALIZ.</v>
      </c>
      <c r="N44" s="38" t="str">
        <f>N7</f>
        <v>KNJIŽNA GRAĐA</v>
      </c>
      <c r="O44" s="38" t="str">
        <f>O7</f>
        <v>e-tehničar</v>
      </c>
      <c r="P44" s="38" t="str">
        <f>P7</f>
        <v>OSTALO</v>
      </c>
      <c r="Q44" s="49" t="s">
        <v>6</v>
      </c>
      <c r="R44" s="52" t="s">
        <v>7</v>
      </c>
      <c r="S44" s="66" t="str">
        <f>S7</f>
        <v>ERASMUS+</v>
      </c>
      <c r="T44" s="29" t="str">
        <f>T7</f>
        <v>ZAKUP</v>
      </c>
      <c r="U44" s="29" t="str">
        <f>U7</f>
        <v>KAMATA</v>
      </c>
      <c r="V44" s="29" t="str">
        <f>V7</f>
        <v>DONACIJE</v>
      </c>
      <c r="W44" s="40" t="str">
        <f>W7</f>
        <v>OSTALO</v>
      </c>
      <c r="X44" s="148" t="str">
        <f>X7</f>
        <v>SUFINANCIRANJE</v>
      </c>
      <c r="Y44" s="29" t="str">
        <f>Y7</f>
        <v>SVJEDODŽBE</v>
      </c>
      <c r="Z44" s="29" t="str">
        <f>Z7</f>
        <v>IZLETI</v>
      </c>
      <c r="AA44" s="29" t="str">
        <f>AA7</f>
        <v>OSTALO</v>
      </c>
    </row>
    <row r="45" spans="1:27" x14ac:dyDescent="0.25">
      <c r="A45" s="13">
        <v>311111</v>
      </c>
      <c r="B45" s="14" t="s">
        <v>17</v>
      </c>
      <c r="C45" s="290">
        <v>445330.62</v>
      </c>
      <c r="D45" s="75">
        <v>954600</v>
      </c>
      <c r="E45" s="12">
        <v>442547.42</v>
      </c>
      <c r="G45" s="44">
        <f t="shared" ref="G45:G70" si="42">IF(C45&lt;&gt;0,E45/C45*100,0)</f>
        <v>99.375026132269994</v>
      </c>
      <c r="H45" s="44">
        <f t="shared" ref="H45:H70" si="43">IF(D45&lt;&gt;0,E45/D45*100,0)</f>
        <v>46.359461554577827</v>
      </c>
      <c r="I45" s="13">
        <v>311111</v>
      </c>
      <c r="J45" s="14" t="s">
        <v>17</v>
      </c>
      <c r="K45" s="25">
        <v>442547.42</v>
      </c>
      <c r="L45" s="25">
        <v>0</v>
      </c>
      <c r="M45" s="25"/>
      <c r="N45" s="25"/>
      <c r="O45" s="25"/>
      <c r="P45" s="25"/>
      <c r="Q45" s="60">
        <v>311111</v>
      </c>
      <c r="R45" s="53" t="s">
        <v>17</v>
      </c>
      <c r="S45" s="67"/>
      <c r="T45" s="30"/>
      <c r="U45" s="30"/>
      <c r="V45" s="30"/>
      <c r="W45" s="30"/>
      <c r="X45" s="30"/>
      <c r="Y45" s="145"/>
      <c r="Z45" s="30"/>
      <c r="AA45" s="31">
        <f>E45-K45-L45-M45-N45-O45-P45-S45-T45-U45-V45-W45-X45-Y45-Z45</f>
        <v>0</v>
      </c>
    </row>
    <row r="46" spans="1:27" x14ac:dyDescent="0.25">
      <c r="A46" s="13">
        <v>311131</v>
      </c>
      <c r="B46" s="14" t="s">
        <v>170</v>
      </c>
      <c r="C46" s="290">
        <v>0</v>
      </c>
      <c r="D46" s="75">
        <v>0</v>
      </c>
      <c r="E46" s="12"/>
      <c r="G46" s="44"/>
      <c r="H46" s="44"/>
      <c r="I46" s="13">
        <v>311131</v>
      </c>
      <c r="J46" s="14" t="s">
        <v>170</v>
      </c>
      <c r="K46" s="25"/>
      <c r="L46" s="25"/>
      <c r="M46" s="25"/>
      <c r="N46" s="25"/>
      <c r="O46" s="25"/>
      <c r="P46" s="25"/>
      <c r="Q46" s="60">
        <v>311131</v>
      </c>
      <c r="R46" s="53" t="s">
        <v>170</v>
      </c>
      <c r="S46" s="67"/>
      <c r="T46" s="30"/>
      <c r="U46" s="30"/>
      <c r="V46" s="30"/>
      <c r="W46" s="30"/>
      <c r="X46" s="30"/>
      <c r="Y46" s="145"/>
      <c r="Z46" s="30"/>
      <c r="AA46" s="31">
        <f>E46-K46-L46-M46-N46-O46-P46-S46-T46-U46-V46-W46-X46-Y46-Z46</f>
        <v>0</v>
      </c>
    </row>
    <row r="47" spans="1:27" x14ac:dyDescent="0.25">
      <c r="A47" s="13">
        <v>311311</v>
      </c>
      <c r="B47" s="14" t="s">
        <v>18</v>
      </c>
      <c r="C47" s="290">
        <v>22647.599999999999</v>
      </c>
      <c r="D47" s="75">
        <v>0</v>
      </c>
      <c r="E47" s="12">
        <v>24705.29</v>
      </c>
      <c r="G47" s="44">
        <f t="shared" si="42"/>
        <v>109.08568678358857</v>
      </c>
      <c r="H47" s="44">
        <f t="shared" si="43"/>
        <v>0</v>
      </c>
      <c r="I47" s="13">
        <v>311311</v>
      </c>
      <c r="J47" s="14" t="s">
        <v>18</v>
      </c>
      <c r="K47" s="12">
        <v>24705.29</v>
      </c>
      <c r="L47" s="12"/>
      <c r="M47" s="12"/>
      <c r="N47" s="12"/>
      <c r="O47" s="12"/>
      <c r="P47" s="12"/>
      <c r="Q47" s="60">
        <v>311311</v>
      </c>
      <c r="R47" s="53" t="s">
        <v>18</v>
      </c>
      <c r="S47" s="68"/>
      <c r="T47" s="31"/>
      <c r="U47" s="31"/>
      <c r="V47" s="31"/>
      <c r="W47" s="31"/>
      <c r="X47" s="31"/>
      <c r="Y47" s="136"/>
      <c r="Z47" s="31"/>
      <c r="AA47" s="31">
        <f t="shared" ref="AA47:AA69" si="44">E47-K47-L47-M47-N47-O47-P47-S47-T47-U47-V47-W47-X47-Y47-Z47</f>
        <v>0</v>
      </c>
    </row>
    <row r="48" spans="1:27" s="2" customFormat="1" x14ac:dyDescent="0.25">
      <c r="A48" s="15">
        <v>311</v>
      </c>
      <c r="B48" s="16" t="s">
        <v>19</v>
      </c>
      <c r="C48" s="292">
        <f>SUM(C45:C47)</f>
        <v>467978.22</v>
      </c>
      <c r="D48" s="17">
        <f>SUM(D45:D47)</f>
        <v>954600</v>
      </c>
      <c r="E48" s="17">
        <f t="shared" ref="E48" si="45">SUM(E45:E47)</f>
        <v>467252.70999999996</v>
      </c>
      <c r="F48" s="19">
        <f>F45+F47</f>
        <v>0</v>
      </c>
      <c r="G48" s="45">
        <f t="shared" si="42"/>
        <v>99.844969280835329</v>
      </c>
      <c r="H48" s="45">
        <f t="shared" si="43"/>
        <v>48.947486905510154</v>
      </c>
      <c r="I48" s="15">
        <v>311</v>
      </c>
      <c r="J48" s="16" t="s">
        <v>19</v>
      </c>
      <c r="K48" s="17">
        <f>SUM(K45:K47)</f>
        <v>467252.70999999996</v>
      </c>
      <c r="L48" s="17">
        <f t="shared" ref="L48:P48" si="46">SUM(L45:L47)</f>
        <v>0</v>
      </c>
      <c r="M48" s="17">
        <f t="shared" si="46"/>
        <v>0</v>
      </c>
      <c r="N48" s="17">
        <f t="shared" si="46"/>
        <v>0</v>
      </c>
      <c r="O48" s="17">
        <f t="shared" si="46"/>
        <v>0</v>
      </c>
      <c r="P48" s="17">
        <f t="shared" si="46"/>
        <v>0</v>
      </c>
      <c r="Q48" s="61">
        <v>311</v>
      </c>
      <c r="R48" s="54" t="s">
        <v>19</v>
      </c>
      <c r="S48" s="17">
        <f>SUM(S45:S47)</f>
        <v>0</v>
      </c>
      <c r="T48" s="17">
        <f t="shared" ref="T48:Z48" si="47">SUM(T45:T47)</f>
        <v>0</v>
      </c>
      <c r="U48" s="17">
        <f t="shared" si="47"/>
        <v>0</v>
      </c>
      <c r="V48" s="17">
        <f t="shared" si="47"/>
        <v>0</v>
      </c>
      <c r="W48" s="17">
        <f t="shared" si="47"/>
        <v>0</v>
      </c>
      <c r="X48" s="17">
        <f t="shared" si="47"/>
        <v>0</v>
      </c>
      <c r="Y48" s="17">
        <f t="shared" si="47"/>
        <v>0</v>
      </c>
      <c r="Z48" s="17">
        <f t="shared" si="47"/>
        <v>0</v>
      </c>
      <c r="AA48" s="69">
        <f t="shared" ref="AA48" si="48">SUM(AA45:AA47)</f>
        <v>0</v>
      </c>
    </row>
    <row r="49" spans="1:27" x14ac:dyDescent="0.25">
      <c r="A49" s="13">
        <v>312121</v>
      </c>
      <c r="B49" s="14" t="s">
        <v>20</v>
      </c>
      <c r="C49" s="290">
        <v>3506.47</v>
      </c>
      <c r="D49" s="12">
        <v>34900</v>
      </c>
      <c r="E49" s="12">
        <v>3000</v>
      </c>
      <c r="G49" s="44">
        <f t="shared" si="42"/>
        <v>85.556129098495077</v>
      </c>
      <c r="H49" s="44">
        <f t="shared" si="43"/>
        <v>8.5959885386819472</v>
      </c>
      <c r="I49" s="13">
        <v>312121</v>
      </c>
      <c r="J49" s="14" t="s">
        <v>20</v>
      </c>
      <c r="K49" s="12">
        <v>3000</v>
      </c>
      <c r="L49" s="12"/>
      <c r="M49" s="12"/>
      <c r="N49" s="12"/>
      <c r="O49" s="12"/>
      <c r="P49" s="12"/>
      <c r="Q49" s="60">
        <v>312121</v>
      </c>
      <c r="R49" s="53" t="s">
        <v>20</v>
      </c>
      <c r="S49" s="68"/>
      <c r="T49" s="31"/>
      <c r="U49" s="31"/>
      <c r="V49" s="31"/>
      <c r="W49" s="31"/>
      <c r="X49" s="31"/>
      <c r="Y49" s="136"/>
      <c r="Z49" s="31"/>
      <c r="AA49" s="31">
        <f t="shared" si="44"/>
        <v>0</v>
      </c>
    </row>
    <row r="50" spans="1:27" x14ac:dyDescent="0.25">
      <c r="A50" s="13">
        <v>312131</v>
      </c>
      <c r="B50" s="14" t="s">
        <v>21</v>
      </c>
      <c r="C50" s="290">
        <v>0</v>
      </c>
      <c r="D50" s="12">
        <v>0</v>
      </c>
      <c r="E50" s="12">
        <v>0</v>
      </c>
      <c r="G50" s="44">
        <f t="shared" si="42"/>
        <v>0</v>
      </c>
      <c r="H50" s="44">
        <f t="shared" si="43"/>
        <v>0</v>
      </c>
      <c r="I50" s="13">
        <v>312131</v>
      </c>
      <c r="J50" s="14" t="s">
        <v>21</v>
      </c>
      <c r="K50" s="12">
        <v>0</v>
      </c>
      <c r="L50" s="17"/>
      <c r="M50" s="17"/>
      <c r="N50" s="12"/>
      <c r="O50" s="17"/>
      <c r="P50" s="12"/>
      <c r="Q50" s="60">
        <v>312131</v>
      </c>
      <c r="R50" s="53" t="s">
        <v>21</v>
      </c>
      <c r="S50" s="69"/>
      <c r="T50" s="32"/>
      <c r="U50" s="32"/>
      <c r="V50" s="32"/>
      <c r="W50" s="32"/>
      <c r="X50" s="32"/>
      <c r="Y50" s="137"/>
      <c r="Z50" s="32"/>
      <c r="AA50" s="31">
        <f t="shared" si="44"/>
        <v>0</v>
      </c>
    </row>
    <row r="51" spans="1:27" x14ac:dyDescent="0.25">
      <c r="A51" s="13">
        <v>312141</v>
      </c>
      <c r="B51" s="14" t="s">
        <v>22</v>
      </c>
      <c r="C51" s="290">
        <v>3167.58</v>
      </c>
      <c r="D51" s="12">
        <v>0</v>
      </c>
      <c r="E51" s="12">
        <v>0</v>
      </c>
      <c r="G51" s="44">
        <f t="shared" si="42"/>
        <v>0</v>
      </c>
      <c r="H51" s="44">
        <f t="shared" si="43"/>
        <v>0</v>
      </c>
      <c r="I51" s="13">
        <v>312141</v>
      </c>
      <c r="J51" s="14" t="s">
        <v>22</v>
      </c>
      <c r="K51" s="12">
        <v>0</v>
      </c>
      <c r="L51" s="12"/>
      <c r="M51" s="12"/>
      <c r="N51" s="12"/>
      <c r="O51" s="12"/>
      <c r="P51" s="12"/>
      <c r="Q51" s="60">
        <v>312141</v>
      </c>
      <c r="R51" s="53" t="s">
        <v>22</v>
      </c>
      <c r="S51" s="68"/>
      <c r="T51" s="31"/>
      <c r="U51" s="31"/>
      <c r="V51" s="31"/>
      <c r="W51" s="31"/>
      <c r="X51" s="31"/>
      <c r="Y51" s="136"/>
      <c r="Z51" s="31"/>
      <c r="AA51" s="31">
        <f t="shared" si="44"/>
        <v>0</v>
      </c>
    </row>
    <row r="52" spans="1:27" x14ac:dyDescent="0.25">
      <c r="A52" s="13">
        <v>312151</v>
      </c>
      <c r="B52" s="14" t="s">
        <v>23</v>
      </c>
      <c r="C52" s="290">
        <v>441.44</v>
      </c>
      <c r="D52" s="12">
        <v>0</v>
      </c>
      <c r="E52" s="12">
        <v>441.44</v>
      </c>
      <c r="G52" s="44">
        <f t="shared" si="42"/>
        <v>100</v>
      </c>
      <c r="H52" s="44">
        <f t="shared" si="43"/>
        <v>0</v>
      </c>
      <c r="I52" s="13">
        <v>312151</v>
      </c>
      <c r="J52" s="14" t="s">
        <v>23</v>
      </c>
      <c r="K52" s="12">
        <v>441.44</v>
      </c>
      <c r="L52" s="17"/>
      <c r="M52" s="17"/>
      <c r="N52" s="17"/>
      <c r="O52" s="17"/>
      <c r="P52" s="17"/>
      <c r="Q52" s="60">
        <v>312151</v>
      </c>
      <c r="R52" s="53" t="s">
        <v>23</v>
      </c>
      <c r="S52" s="69"/>
      <c r="T52" s="32"/>
      <c r="U52" s="32"/>
      <c r="V52" s="32"/>
      <c r="W52" s="32"/>
      <c r="X52" s="32"/>
      <c r="Y52" s="137"/>
      <c r="Z52" s="32"/>
      <c r="AA52" s="31">
        <f t="shared" si="44"/>
        <v>0</v>
      </c>
    </row>
    <row r="53" spans="1:27" x14ac:dyDescent="0.25">
      <c r="A53" s="13">
        <v>312161</v>
      </c>
      <c r="B53" s="14" t="s">
        <v>24</v>
      </c>
      <c r="C53" s="290">
        <v>9300</v>
      </c>
      <c r="D53" s="12">
        <v>0</v>
      </c>
      <c r="E53" s="12">
        <v>8700</v>
      </c>
      <c r="G53" s="44">
        <f t="shared" si="42"/>
        <v>93.548387096774192</v>
      </c>
      <c r="H53" s="44">
        <f t="shared" si="43"/>
        <v>0</v>
      </c>
      <c r="I53" s="13">
        <v>312161</v>
      </c>
      <c r="J53" s="14" t="s">
        <v>24</v>
      </c>
      <c r="K53" s="12">
        <v>8700</v>
      </c>
      <c r="L53" s="12"/>
      <c r="M53" s="12"/>
      <c r="N53" s="12"/>
      <c r="O53" s="12"/>
      <c r="P53" s="12"/>
      <c r="Q53" s="60">
        <v>312161</v>
      </c>
      <c r="R53" s="53" t="s">
        <v>24</v>
      </c>
      <c r="S53" s="68"/>
      <c r="T53" s="31"/>
      <c r="U53" s="31"/>
      <c r="V53" s="31"/>
      <c r="W53" s="31"/>
      <c r="X53" s="31"/>
      <c r="Y53" s="136"/>
      <c r="Z53" s="31"/>
      <c r="AA53" s="31">
        <f t="shared" si="44"/>
        <v>0</v>
      </c>
    </row>
    <row r="54" spans="1:27" x14ac:dyDescent="0.25">
      <c r="A54" s="15">
        <v>312</v>
      </c>
      <c r="B54" s="16" t="s">
        <v>25</v>
      </c>
      <c r="C54" s="292">
        <f>SUM(C49:C53)</f>
        <v>16415.489999999998</v>
      </c>
      <c r="D54" s="17">
        <f>SUM(D49:D53)</f>
        <v>34900</v>
      </c>
      <c r="E54" s="17">
        <f t="shared" ref="E54" si="49">SUM(E49:E53)</f>
        <v>12141.44</v>
      </c>
      <c r="F54" s="19">
        <f>SUM(F49:F53)</f>
        <v>0</v>
      </c>
      <c r="G54" s="45">
        <f t="shared" si="42"/>
        <v>73.963311482020956</v>
      </c>
      <c r="H54" s="45">
        <f t="shared" si="43"/>
        <v>34.789226361031524</v>
      </c>
      <c r="I54" s="15">
        <v>312</v>
      </c>
      <c r="J54" s="16" t="s">
        <v>25</v>
      </c>
      <c r="K54" s="17">
        <f>SUM(K49:K53)</f>
        <v>12141.44</v>
      </c>
      <c r="L54" s="17">
        <f t="shared" ref="L54:P54" si="50">SUM(L49:L53)</f>
        <v>0</v>
      </c>
      <c r="M54" s="17">
        <f t="shared" si="50"/>
        <v>0</v>
      </c>
      <c r="N54" s="17">
        <f t="shared" si="50"/>
        <v>0</v>
      </c>
      <c r="O54" s="17">
        <f t="shared" si="50"/>
        <v>0</v>
      </c>
      <c r="P54" s="17">
        <f t="shared" si="50"/>
        <v>0</v>
      </c>
      <c r="Q54" s="61">
        <v>312</v>
      </c>
      <c r="R54" s="54" t="s">
        <v>25</v>
      </c>
      <c r="S54" s="17">
        <f>SUM(S49:S53)</f>
        <v>0</v>
      </c>
      <c r="T54" s="17">
        <f t="shared" ref="T54:Z54" si="51">SUM(T49:T53)</f>
        <v>0</v>
      </c>
      <c r="U54" s="17">
        <f t="shared" si="51"/>
        <v>0</v>
      </c>
      <c r="V54" s="17">
        <f t="shared" si="51"/>
        <v>0</v>
      </c>
      <c r="W54" s="17">
        <f t="shared" si="51"/>
        <v>0</v>
      </c>
      <c r="X54" s="17">
        <f t="shared" si="51"/>
        <v>0</v>
      </c>
      <c r="Y54" s="17">
        <f t="shared" si="51"/>
        <v>0</v>
      </c>
      <c r="Z54" s="17">
        <f t="shared" si="51"/>
        <v>0</v>
      </c>
      <c r="AA54" s="32">
        <f t="shared" ref="AA54" si="52">SUM(AA49:AA53)</f>
        <v>0</v>
      </c>
    </row>
    <row r="55" spans="1:27" x14ac:dyDescent="0.25">
      <c r="A55" s="13">
        <v>313111</v>
      </c>
      <c r="B55" s="14" t="s">
        <v>184</v>
      </c>
      <c r="C55" s="290">
        <v>0</v>
      </c>
      <c r="D55" s="75">
        <v>0</v>
      </c>
      <c r="E55" s="12">
        <v>0</v>
      </c>
      <c r="G55" s="44">
        <f t="shared" si="42"/>
        <v>0</v>
      </c>
      <c r="H55" s="44">
        <f t="shared" si="43"/>
        <v>0</v>
      </c>
      <c r="I55" s="13">
        <v>313111</v>
      </c>
      <c r="J55" s="14" t="s">
        <v>184</v>
      </c>
      <c r="K55" s="12"/>
      <c r="L55" s="12"/>
      <c r="M55" s="12"/>
      <c r="N55" s="12"/>
      <c r="O55" s="12"/>
      <c r="P55" s="12"/>
      <c r="Q55" s="60">
        <v>313111</v>
      </c>
      <c r="R55" s="53" t="s">
        <v>184</v>
      </c>
      <c r="S55" s="68"/>
      <c r="T55" s="31"/>
      <c r="U55" s="31"/>
      <c r="V55" s="31"/>
      <c r="W55" s="31"/>
      <c r="X55" s="31"/>
      <c r="Y55" s="136"/>
      <c r="Z55" s="31"/>
      <c r="AA55" s="31">
        <f t="shared" si="44"/>
        <v>0</v>
      </c>
    </row>
    <row r="56" spans="1:27" x14ac:dyDescent="0.25">
      <c r="A56" s="13">
        <v>313211</v>
      </c>
      <c r="B56" s="14" t="s">
        <v>26</v>
      </c>
      <c r="C56" s="290">
        <v>75990.009999999995</v>
      </c>
      <c r="D56" s="12">
        <v>147148</v>
      </c>
      <c r="E56" s="12">
        <v>77096.679999999993</v>
      </c>
      <c r="G56" s="44">
        <f t="shared" si="42"/>
        <v>101.45633616839898</v>
      </c>
      <c r="H56" s="44">
        <f t="shared" si="43"/>
        <v>52.393970696169831</v>
      </c>
      <c r="I56" s="13">
        <v>313211</v>
      </c>
      <c r="J56" s="14" t="s">
        <v>26</v>
      </c>
      <c r="K56" s="12">
        <v>77096.679999999993</v>
      </c>
      <c r="L56" s="12">
        <v>0</v>
      </c>
      <c r="M56" s="12"/>
      <c r="N56" s="12"/>
      <c r="O56" s="12"/>
      <c r="P56" s="12"/>
      <c r="Q56" s="60">
        <v>313211</v>
      </c>
      <c r="R56" s="53" t="s">
        <v>26</v>
      </c>
      <c r="S56" s="68"/>
      <c r="T56" s="31"/>
      <c r="U56" s="31"/>
      <c r="V56" s="31"/>
      <c r="W56" s="31"/>
      <c r="X56" s="31"/>
      <c r="Y56" s="136"/>
      <c r="Z56" s="31"/>
      <c r="AA56" s="31">
        <f t="shared" si="44"/>
        <v>0</v>
      </c>
    </row>
    <row r="57" spans="1:27" x14ac:dyDescent="0.25">
      <c r="A57" s="13">
        <v>313221</v>
      </c>
      <c r="B57" s="14" t="s">
        <v>171</v>
      </c>
      <c r="C57" s="290">
        <v>0</v>
      </c>
      <c r="D57" s="12">
        <v>0</v>
      </c>
      <c r="E57" s="12">
        <v>0</v>
      </c>
      <c r="G57" s="44">
        <f t="shared" si="42"/>
        <v>0</v>
      </c>
      <c r="H57" s="44">
        <f t="shared" si="43"/>
        <v>0</v>
      </c>
      <c r="I57" s="13">
        <v>313221</v>
      </c>
      <c r="J57" s="96" t="s">
        <v>171</v>
      </c>
      <c r="K57" s="12">
        <v>0</v>
      </c>
      <c r="L57" s="12"/>
      <c r="M57" s="12"/>
      <c r="N57" s="12"/>
      <c r="O57" s="12"/>
      <c r="P57" s="12"/>
      <c r="Q57" s="60">
        <v>313221</v>
      </c>
      <c r="R57" s="123" t="s">
        <v>171</v>
      </c>
      <c r="S57" s="68"/>
      <c r="T57" s="31"/>
      <c r="U57" s="31"/>
      <c r="V57" s="31"/>
      <c r="W57" s="31"/>
      <c r="X57" s="31"/>
      <c r="Y57" s="136"/>
      <c r="Z57" s="31"/>
      <c r="AA57" s="31">
        <f t="shared" si="44"/>
        <v>0</v>
      </c>
    </row>
    <row r="58" spans="1:27" x14ac:dyDescent="0.25">
      <c r="A58" s="13">
        <v>313321</v>
      </c>
      <c r="B58" s="14" t="s">
        <v>172</v>
      </c>
      <c r="C58" s="290">
        <v>0</v>
      </c>
      <c r="D58" s="12">
        <v>0</v>
      </c>
      <c r="E58" s="12">
        <v>0</v>
      </c>
      <c r="G58" s="44">
        <f t="shared" si="42"/>
        <v>0</v>
      </c>
      <c r="H58" s="44">
        <f t="shared" si="43"/>
        <v>0</v>
      </c>
      <c r="I58" s="13">
        <v>313321</v>
      </c>
      <c r="J58" s="96" t="s">
        <v>172</v>
      </c>
      <c r="K58" s="12">
        <v>0</v>
      </c>
      <c r="L58" s="12"/>
      <c r="M58" s="12"/>
      <c r="N58" s="12"/>
      <c r="O58" s="12"/>
      <c r="P58" s="12"/>
      <c r="Q58" s="60">
        <v>313321</v>
      </c>
      <c r="R58" s="123" t="s">
        <v>173</v>
      </c>
      <c r="S58" s="68"/>
      <c r="T58" s="31"/>
      <c r="U58" s="31"/>
      <c r="V58" s="31"/>
      <c r="W58" s="31"/>
      <c r="X58" s="31"/>
      <c r="Y58" s="136"/>
      <c r="Z58" s="31"/>
      <c r="AA58" s="31">
        <f t="shared" si="44"/>
        <v>0</v>
      </c>
    </row>
    <row r="59" spans="1:27" x14ac:dyDescent="0.25">
      <c r="A59" s="15">
        <v>313</v>
      </c>
      <c r="B59" s="16" t="s">
        <v>27</v>
      </c>
      <c r="C59" s="292">
        <f>SUM(C55:C58)</f>
        <v>75990.009999999995</v>
      </c>
      <c r="D59" s="17">
        <f>SUM(D55:D58)</f>
        <v>147148</v>
      </c>
      <c r="E59" s="17">
        <f t="shared" ref="E59" si="53">SUM(E55:E58)</f>
        <v>77096.679999999993</v>
      </c>
      <c r="F59" s="19" t="e">
        <f>F56+#REF!+#REF!</f>
        <v>#REF!</v>
      </c>
      <c r="G59" s="45">
        <f t="shared" si="42"/>
        <v>101.45633616839898</v>
      </c>
      <c r="H59" s="45">
        <f t="shared" si="43"/>
        <v>52.393970696169831</v>
      </c>
      <c r="I59" s="15">
        <v>313</v>
      </c>
      <c r="J59" s="16" t="s">
        <v>27</v>
      </c>
      <c r="K59" s="17">
        <f>SUM(K55:K58)</f>
        <v>77096.679999999993</v>
      </c>
      <c r="L59" s="17">
        <f t="shared" ref="L59:P59" si="54">SUM(L55:L58)</f>
        <v>0</v>
      </c>
      <c r="M59" s="17">
        <f t="shared" si="54"/>
        <v>0</v>
      </c>
      <c r="N59" s="17">
        <f t="shared" si="54"/>
        <v>0</v>
      </c>
      <c r="O59" s="17">
        <f t="shared" si="54"/>
        <v>0</v>
      </c>
      <c r="P59" s="17">
        <f t="shared" si="54"/>
        <v>0</v>
      </c>
      <c r="Q59" s="61">
        <v>313</v>
      </c>
      <c r="R59" s="54" t="s">
        <v>27</v>
      </c>
      <c r="S59" s="17">
        <f>SUM(S55:S58)</f>
        <v>0</v>
      </c>
      <c r="T59" s="17">
        <f t="shared" ref="T59:Z59" si="55">SUM(T55:T58)</f>
        <v>0</v>
      </c>
      <c r="U59" s="17">
        <f t="shared" si="55"/>
        <v>0</v>
      </c>
      <c r="V59" s="17">
        <f t="shared" si="55"/>
        <v>0</v>
      </c>
      <c r="W59" s="17">
        <f t="shared" si="55"/>
        <v>0</v>
      </c>
      <c r="X59" s="17">
        <f t="shared" si="55"/>
        <v>0</v>
      </c>
      <c r="Y59" s="17">
        <f t="shared" si="55"/>
        <v>0</v>
      </c>
      <c r="Z59" s="17">
        <f t="shared" si="55"/>
        <v>0</v>
      </c>
      <c r="AA59" s="69">
        <f>SUM(AA56:AA58)</f>
        <v>0</v>
      </c>
    </row>
    <row r="60" spans="1:27" s="2" customFormat="1" x14ac:dyDescent="0.25">
      <c r="A60" s="15">
        <v>31</v>
      </c>
      <c r="B60" s="16" t="s">
        <v>28</v>
      </c>
      <c r="C60" s="292">
        <f>C48+C54+C59</f>
        <v>560383.72</v>
      </c>
      <c r="D60" s="17">
        <f t="shared" ref="D60:E60" si="56">D48+D54+D59</f>
        <v>1136648</v>
      </c>
      <c r="E60" s="17">
        <f t="shared" si="56"/>
        <v>556490.82999999996</v>
      </c>
      <c r="F60" s="19" t="e">
        <f>F48+F54+F59</f>
        <v>#REF!</v>
      </c>
      <c r="G60" s="45">
        <f t="shared" si="42"/>
        <v>99.30531707809071</v>
      </c>
      <c r="H60" s="45">
        <f t="shared" si="43"/>
        <v>48.958941554465405</v>
      </c>
      <c r="I60" s="15">
        <v>31</v>
      </c>
      <c r="J60" s="16" t="s">
        <v>28</v>
      </c>
      <c r="K60" s="17">
        <f>K48+K54+K59</f>
        <v>556490.82999999996</v>
      </c>
      <c r="L60" s="17">
        <f t="shared" ref="L60:P60" si="57">L48+L54+L59</f>
        <v>0</v>
      </c>
      <c r="M60" s="17">
        <f t="shared" si="57"/>
        <v>0</v>
      </c>
      <c r="N60" s="17">
        <f t="shared" si="57"/>
        <v>0</v>
      </c>
      <c r="O60" s="17">
        <f t="shared" si="57"/>
        <v>0</v>
      </c>
      <c r="P60" s="17">
        <f t="shared" si="57"/>
        <v>0</v>
      </c>
      <c r="Q60" s="61">
        <v>31</v>
      </c>
      <c r="R60" s="54" t="s">
        <v>28</v>
      </c>
      <c r="S60" s="17">
        <f>S48+S54+S59</f>
        <v>0</v>
      </c>
      <c r="T60" s="17">
        <f t="shared" ref="T60:Z60" si="58">T48+T54+T59</f>
        <v>0</v>
      </c>
      <c r="U60" s="17">
        <f t="shared" si="58"/>
        <v>0</v>
      </c>
      <c r="V60" s="17">
        <f t="shared" si="58"/>
        <v>0</v>
      </c>
      <c r="W60" s="17">
        <f t="shared" si="58"/>
        <v>0</v>
      </c>
      <c r="X60" s="17">
        <f t="shared" si="58"/>
        <v>0</v>
      </c>
      <c r="Y60" s="17">
        <f t="shared" si="58"/>
        <v>0</v>
      </c>
      <c r="Z60" s="17">
        <f t="shared" si="58"/>
        <v>0</v>
      </c>
      <c r="AA60" s="32">
        <f t="shared" ref="AA60" si="59">AA48+AA54+AA59</f>
        <v>0</v>
      </c>
    </row>
    <row r="61" spans="1:27" x14ac:dyDescent="0.25">
      <c r="A61" s="13">
        <v>321111</v>
      </c>
      <c r="B61" s="14" t="s">
        <v>29</v>
      </c>
      <c r="C61" s="290">
        <v>1449</v>
      </c>
      <c r="D61" s="12">
        <v>33710</v>
      </c>
      <c r="E61" s="12">
        <v>1187.28</v>
      </c>
      <c r="G61" s="44">
        <f t="shared" si="42"/>
        <v>81.937888198757761</v>
      </c>
      <c r="H61" s="44">
        <f t="shared" si="43"/>
        <v>3.5220409374072976</v>
      </c>
      <c r="I61" s="13">
        <v>321111</v>
      </c>
      <c r="J61" s="14" t="s">
        <v>29</v>
      </c>
      <c r="K61" s="17">
        <v>0</v>
      </c>
      <c r="L61" s="12">
        <v>90</v>
      </c>
      <c r="M61" s="12">
        <v>1097.28</v>
      </c>
      <c r="N61" s="12"/>
      <c r="O61" s="17"/>
      <c r="P61" s="17"/>
      <c r="Q61" s="60">
        <v>321111</v>
      </c>
      <c r="R61" s="53" t="s">
        <v>29</v>
      </c>
      <c r="S61" s="69">
        <v>0</v>
      </c>
      <c r="T61" s="31"/>
      <c r="U61" s="32"/>
      <c r="V61" s="31"/>
      <c r="W61" s="31"/>
      <c r="X61" s="32"/>
      <c r="Y61" s="137"/>
      <c r="Z61" s="32"/>
      <c r="AA61" s="31">
        <f t="shared" si="44"/>
        <v>0</v>
      </c>
    </row>
    <row r="62" spans="1:27" ht="30" x14ac:dyDescent="0.25">
      <c r="A62" s="301" t="s">
        <v>422</v>
      </c>
      <c r="B62" s="14" t="s">
        <v>30</v>
      </c>
      <c r="C62" s="290">
        <v>670</v>
      </c>
      <c r="D62" s="12">
        <v>0</v>
      </c>
      <c r="E62" s="12">
        <v>1520</v>
      </c>
      <c r="G62" s="44">
        <f t="shared" si="42"/>
        <v>226.86567164179104</v>
      </c>
      <c r="H62" s="44">
        <f t="shared" si="43"/>
        <v>0</v>
      </c>
      <c r="I62" s="13">
        <v>321121</v>
      </c>
      <c r="J62" s="14" t="s">
        <v>30</v>
      </c>
      <c r="K62" s="17"/>
      <c r="L62" s="17">
        <v>0</v>
      </c>
      <c r="M62" s="12">
        <v>800</v>
      </c>
      <c r="N62" s="17"/>
      <c r="O62" s="17"/>
      <c r="P62" s="17"/>
      <c r="Q62" s="60">
        <v>321121</v>
      </c>
      <c r="R62" s="53" t="s">
        <v>30</v>
      </c>
      <c r="S62" s="31">
        <v>720</v>
      </c>
      <c r="T62" s="31"/>
      <c r="U62" s="32"/>
      <c r="V62" s="32"/>
      <c r="W62" s="32"/>
      <c r="X62" s="32"/>
      <c r="Y62" s="137"/>
      <c r="Z62" s="32"/>
      <c r="AA62" s="31">
        <f t="shared" si="44"/>
        <v>0</v>
      </c>
    </row>
    <row r="63" spans="1:27" x14ac:dyDescent="0.25">
      <c r="A63" s="13">
        <v>321131</v>
      </c>
      <c r="B63" s="14" t="s">
        <v>31</v>
      </c>
      <c r="C63" s="290">
        <v>1395</v>
      </c>
      <c r="D63" s="12">
        <v>0</v>
      </c>
      <c r="E63" s="12">
        <v>717.1</v>
      </c>
      <c r="G63" s="44">
        <f t="shared" si="42"/>
        <v>51.405017921146957</v>
      </c>
      <c r="H63" s="44">
        <f t="shared" si="43"/>
        <v>0</v>
      </c>
      <c r="I63" s="13">
        <v>321131</v>
      </c>
      <c r="J63" s="14" t="s">
        <v>31</v>
      </c>
      <c r="K63" s="12"/>
      <c r="L63" s="12">
        <v>0</v>
      </c>
      <c r="M63" s="12">
        <v>717.1</v>
      </c>
      <c r="N63" s="12"/>
      <c r="O63" s="12"/>
      <c r="P63" s="12"/>
      <c r="Q63" s="60">
        <v>321131</v>
      </c>
      <c r="R63" s="53" t="s">
        <v>31</v>
      </c>
      <c r="S63" s="68">
        <v>0</v>
      </c>
      <c r="T63" s="31"/>
      <c r="U63" s="31"/>
      <c r="V63" s="31"/>
      <c r="W63" s="31"/>
      <c r="X63" s="31"/>
      <c r="Y63" s="136"/>
      <c r="Z63" s="31"/>
      <c r="AA63" s="31">
        <f t="shared" si="44"/>
        <v>0</v>
      </c>
    </row>
    <row r="64" spans="1:27" x14ac:dyDescent="0.25">
      <c r="A64" s="13">
        <v>321141</v>
      </c>
      <c r="B64" s="14" t="s">
        <v>386</v>
      </c>
      <c r="C64" s="290">
        <v>0</v>
      </c>
      <c r="D64" s="12">
        <v>0</v>
      </c>
      <c r="E64" s="12">
        <v>454.57</v>
      </c>
      <c r="G64" s="44">
        <f t="shared" si="42"/>
        <v>0</v>
      </c>
      <c r="H64" s="44">
        <f t="shared" si="43"/>
        <v>0</v>
      </c>
      <c r="I64" s="13">
        <v>321141</v>
      </c>
      <c r="J64" s="14" t="s">
        <v>386</v>
      </c>
      <c r="K64" s="12"/>
      <c r="L64" s="12">
        <v>0</v>
      </c>
      <c r="M64" s="12">
        <v>0</v>
      </c>
      <c r="N64" s="12"/>
      <c r="O64" s="12"/>
      <c r="P64" s="12"/>
      <c r="Q64" s="60">
        <v>321141</v>
      </c>
      <c r="R64" s="53" t="s">
        <v>386</v>
      </c>
      <c r="S64" s="31">
        <v>454.57</v>
      </c>
      <c r="T64" s="31"/>
      <c r="U64" s="31"/>
      <c r="V64" s="31"/>
      <c r="W64" s="31"/>
      <c r="X64" s="31"/>
      <c r="Y64" s="136"/>
      <c r="Z64" s="31"/>
      <c r="AA64" s="31">
        <f t="shared" si="44"/>
        <v>0</v>
      </c>
    </row>
    <row r="65" spans="1:27" x14ac:dyDescent="0.25">
      <c r="A65" s="13">
        <v>321151</v>
      </c>
      <c r="B65" s="14" t="s">
        <v>32</v>
      </c>
      <c r="C65" s="290">
        <v>1250.71</v>
      </c>
      <c r="D65" s="12">
        <v>0</v>
      </c>
      <c r="E65" s="12">
        <v>680.64</v>
      </c>
      <c r="G65" s="44">
        <f t="shared" si="42"/>
        <v>54.420289275691403</v>
      </c>
      <c r="H65" s="44">
        <f t="shared" si="43"/>
        <v>0</v>
      </c>
      <c r="I65" s="13">
        <v>321151</v>
      </c>
      <c r="J65" s="14" t="s">
        <v>32</v>
      </c>
      <c r="K65" s="17"/>
      <c r="L65" s="12">
        <v>34.28</v>
      </c>
      <c r="M65" s="12">
        <v>562.36</v>
      </c>
      <c r="N65" s="17"/>
      <c r="O65" s="17"/>
      <c r="P65" s="17"/>
      <c r="Q65" s="60">
        <v>321151</v>
      </c>
      <c r="R65" s="53" t="s">
        <v>32</v>
      </c>
      <c r="S65" s="31">
        <v>84</v>
      </c>
      <c r="T65" s="31">
        <v>0</v>
      </c>
      <c r="U65" s="32"/>
      <c r="V65" s="31"/>
      <c r="W65" s="31"/>
      <c r="X65" s="32"/>
      <c r="Y65" s="137"/>
      <c r="Z65" s="32"/>
      <c r="AA65" s="31">
        <f t="shared" si="44"/>
        <v>0</v>
      </c>
    </row>
    <row r="66" spans="1:27" x14ac:dyDescent="0.25">
      <c r="A66" s="13">
        <v>321161</v>
      </c>
      <c r="B66" s="14" t="s">
        <v>33</v>
      </c>
      <c r="C66" s="290">
        <v>0</v>
      </c>
      <c r="D66" s="12">
        <v>0</v>
      </c>
      <c r="E66" s="12">
        <v>0</v>
      </c>
      <c r="G66" s="44">
        <f t="shared" si="42"/>
        <v>0</v>
      </c>
      <c r="H66" s="44">
        <f t="shared" si="43"/>
        <v>0</v>
      </c>
      <c r="I66" s="13">
        <v>321161</v>
      </c>
      <c r="J66" s="14" t="s">
        <v>33</v>
      </c>
      <c r="K66" s="17"/>
      <c r="L66" s="17"/>
      <c r="M66" s="12"/>
      <c r="N66" s="17"/>
      <c r="O66" s="17"/>
      <c r="P66" s="17"/>
      <c r="Q66" s="60">
        <v>321161</v>
      </c>
      <c r="R66" s="53" t="s">
        <v>33</v>
      </c>
      <c r="S66" s="69"/>
      <c r="T66" s="32"/>
      <c r="U66" s="32"/>
      <c r="V66" s="32"/>
      <c r="W66" s="32"/>
      <c r="X66" s="32"/>
      <c r="Y66" s="137"/>
      <c r="Z66" s="32"/>
      <c r="AA66" s="31">
        <f t="shared" si="44"/>
        <v>0</v>
      </c>
    </row>
    <row r="67" spans="1:27" x14ac:dyDescent="0.25">
      <c r="A67" s="13">
        <v>321191</v>
      </c>
      <c r="B67" s="14" t="s">
        <v>385</v>
      </c>
      <c r="C67" s="290">
        <v>0</v>
      </c>
      <c r="D67" s="12">
        <v>0</v>
      </c>
      <c r="E67" s="12">
        <v>31</v>
      </c>
      <c r="G67" s="44">
        <f t="shared" si="42"/>
        <v>0</v>
      </c>
      <c r="H67" s="44">
        <f t="shared" si="43"/>
        <v>0</v>
      </c>
      <c r="I67" s="13">
        <v>321191</v>
      </c>
      <c r="J67" s="14" t="s">
        <v>385</v>
      </c>
      <c r="K67" s="17"/>
      <c r="L67" s="17"/>
      <c r="M67" s="12"/>
      <c r="N67" s="17"/>
      <c r="O67" s="17"/>
      <c r="P67" s="17"/>
      <c r="Q67" s="60">
        <v>321191</v>
      </c>
      <c r="R67" s="14" t="s">
        <v>385</v>
      </c>
      <c r="S67" s="31">
        <v>31</v>
      </c>
      <c r="T67" s="32"/>
      <c r="U67" s="32"/>
      <c r="V67" s="32"/>
      <c r="W67" s="32"/>
      <c r="X67" s="32"/>
      <c r="Y67" s="137"/>
      <c r="Z67" s="32"/>
      <c r="AA67" s="31">
        <f t="shared" si="44"/>
        <v>0</v>
      </c>
    </row>
    <row r="68" spans="1:27" s="2" customFormat="1" x14ac:dyDescent="0.25">
      <c r="A68" s="15">
        <v>3211</v>
      </c>
      <c r="B68" s="16" t="s">
        <v>34</v>
      </c>
      <c r="C68" s="292">
        <f>SUM(C61:C67)</f>
        <v>4764.71</v>
      </c>
      <c r="D68" s="17">
        <f>SUM(D61:D67)</f>
        <v>33710</v>
      </c>
      <c r="E68" s="17">
        <f>SUM(E61:E67)</f>
        <v>4590.59</v>
      </c>
      <c r="F68" s="19">
        <f>SUM(F61:F66)</f>
        <v>0</v>
      </c>
      <c r="G68" s="45">
        <f t="shared" si="42"/>
        <v>96.345632787724753</v>
      </c>
      <c r="H68" s="45">
        <f t="shared" si="43"/>
        <v>13.61788786710175</v>
      </c>
      <c r="I68" s="15">
        <v>3211</v>
      </c>
      <c r="J68" s="16" t="s">
        <v>34</v>
      </c>
      <c r="K68" s="17">
        <f t="shared" ref="K68:P68" si="60">SUM(K61:K67)</f>
        <v>0</v>
      </c>
      <c r="L68" s="17">
        <f t="shared" si="60"/>
        <v>124.28</v>
      </c>
      <c r="M68" s="17">
        <f t="shared" si="60"/>
        <v>3176.7400000000002</v>
      </c>
      <c r="N68" s="17">
        <f t="shared" si="60"/>
        <v>0</v>
      </c>
      <c r="O68" s="17">
        <f t="shared" si="60"/>
        <v>0</v>
      </c>
      <c r="P68" s="17">
        <f t="shared" si="60"/>
        <v>0</v>
      </c>
      <c r="Q68" s="61">
        <v>3211</v>
      </c>
      <c r="R68" s="54" t="s">
        <v>34</v>
      </c>
      <c r="S68" s="17">
        <f t="shared" ref="S68:Z68" si="61">SUM(S61:S67)</f>
        <v>1289.57</v>
      </c>
      <c r="T68" s="17">
        <f t="shared" si="61"/>
        <v>0</v>
      </c>
      <c r="U68" s="17">
        <f t="shared" si="61"/>
        <v>0</v>
      </c>
      <c r="V68" s="17">
        <f t="shared" si="61"/>
        <v>0</v>
      </c>
      <c r="W68" s="17">
        <f t="shared" si="61"/>
        <v>0</v>
      </c>
      <c r="X68" s="17">
        <f t="shared" si="61"/>
        <v>0</v>
      </c>
      <c r="Y68" s="17">
        <f t="shared" si="61"/>
        <v>0</v>
      </c>
      <c r="Z68" s="17">
        <f t="shared" si="61"/>
        <v>0</v>
      </c>
      <c r="AA68" s="32">
        <f>SUM(AA61:AA66)</f>
        <v>0</v>
      </c>
    </row>
    <row r="69" spans="1:27" x14ac:dyDescent="0.25">
      <c r="A69" s="13">
        <v>321211</v>
      </c>
      <c r="B69" s="14" t="s">
        <v>35</v>
      </c>
      <c r="C69" s="290">
        <v>5098.2700000000004</v>
      </c>
      <c r="D69" s="12">
        <v>0</v>
      </c>
      <c r="E69" s="12">
        <v>6163.99</v>
      </c>
      <c r="G69" s="44">
        <f t="shared" si="42"/>
        <v>120.90356140416256</v>
      </c>
      <c r="H69" s="44">
        <f t="shared" si="43"/>
        <v>0</v>
      </c>
      <c r="I69" s="13">
        <v>321211</v>
      </c>
      <c r="J69" s="14" t="s">
        <v>35</v>
      </c>
      <c r="K69" s="12"/>
      <c r="L69" s="12"/>
      <c r="M69" s="12">
        <v>6163.99</v>
      </c>
      <c r="N69" s="12"/>
      <c r="O69" s="12"/>
      <c r="P69" s="12"/>
      <c r="Q69" s="60">
        <v>321211</v>
      </c>
      <c r="R69" s="53" t="s">
        <v>35</v>
      </c>
      <c r="S69" s="68"/>
      <c r="T69" s="31"/>
      <c r="U69" s="31"/>
      <c r="V69" s="31"/>
      <c r="W69" s="31"/>
      <c r="X69" s="31"/>
      <c r="Y69" s="136"/>
      <c r="Z69" s="31"/>
      <c r="AA69" s="31">
        <f t="shared" si="44"/>
        <v>0</v>
      </c>
    </row>
    <row r="70" spans="1:27" s="2" customFormat="1" x14ac:dyDescent="0.25">
      <c r="A70" s="15">
        <v>3212</v>
      </c>
      <c r="B70" s="16" t="s">
        <v>36</v>
      </c>
      <c r="C70" s="292">
        <f>SUM(C69)</f>
        <v>5098.2700000000004</v>
      </c>
      <c r="D70" s="17">
        <f t="shared" ref="D70:E70" si="62">SUM(D69)</f>
        <v>0</v>
      </c>
      <c r="E70" s="17">
        <f t="shared" si="62"/>
        <v>6163.99</v>
      </c>
      <c r="F70" s="19">
        <f>F69</f>
        <v>0</v>
      </c>
      <c r="G70" s="45">
        <f t="shared" si="42"/>
        <v>120.90356140416256</v>
      </c>
      <c r="H70" s="45">
        <f t="shared" si="43"/>
        <v>0</v>
      </c>
      <c r="I70" s="15">
        <v>3212</v>
      </c>
      <c r="J70" s="16" t="s">
        <v>36</v>
      </c>
      <c r="K70" s="17">
        <f>SUM(K69)</f>
        <v>0</v>
      </c>
      <c r="L70" s="17">
        <f t="shared" ref="L70:P70" si="63">SUM(L69)</f>
        <v>0</v>
      </c>
      <c r="M70" s="17">
        <f t="shared" si="63"/>
        <v>6163.99</v>
      </c>
      <c r="N70" s="17">
        <f t="shared" si="63"/>
        <v>0</v>
      </c>
      <c r="O70" s="17">
        <f t="shared" si="63"/>
        <v>0</v>
      </c>
      <c r="P70" s="17">
        <f t="shared" si="63"/>
        <v>0</v>
      </c>
      <c r="Q70" s="61">
        <v>3212</v>
      </c>
      <c r="R70" s="54" t="s">
        <v>36</v>
      </c>
      <c r="S70" s="17">
        <f>SUM(S69)</f>
        <v>0</v>
      </c>
      <c r="T70" s="17">
        <f t="shared" ref="T70:Z70" si="64">SUM(T69)</f>
        <v>0</v>
      </c>
      <c r="U70" s="17">
        <f t="shared" si="64"/>
        <v>0</v>
      </c>
      <c r="V70" s="17">
        <f t="shared" si="64"/>
        <v>0</v>
      </c>
      <c r="W70" s="17">
        <f t="shared" si="64"/>
        <v>0</v>
      </c>
      <c r="X70" s="17">
        <f t="shared" si="64"/>
        <v>0</v>
      </c>
      <c r="Y70" s="17">
        <f t="shared" si="64"/>
        <v>0</v>
      </c>
      <c r="Z70" s="17">
        <f t="shared" si="64"/>
        <v>0</v>
      </c>
      <c r="AA70" s="31">
        <f t="shared" ref="AA70" si="65">AA69</f>
        <v>0</v>
      </c>
    </row>
    <row r="71" spans="1:27" s="2" customFormat="1" x14ac:dyDescent="0.25">
      <c r="A71" s="376" t="str">
        <f>A1</f>
        <v>KOMERCIJALNA I TRGOVAČKA ŠKOLA BJELOVAR</v>
      </c>
      <c r="B71" s="376"/>
      <c r="C71" s="376"/>
      <c r="D71" s="376"/>
      <c r="E71" s="7"/>
      <c r="F71" s="11"/>
      <c r="G71" s="41"/>
      <c r="H71" s="7"/>
      <c r="I71" s="376" t="str">
        <f>A1</f>
        <v>KOMERCIJALNA I TRGOVAČKA ŠKOLA BJELOVAR</v>
      </c>
      <c r="J71" s="376"/>
      <c r="K71" s="376"/>
      <c r="L71" s="376"/>
      <c r="M71" s="7"/>
      <c r="N71" s="7"/>
      <c r="O71" s="7"/>
      <c r="P71" s="7"/>
      <c r="Q71" s="380" t="str">
        <f>A1</f>
        <v>KOMERCIJALNA I TRGOVAČKA ŠKOLA BJELOVAR</v>
      </c>
      <c r="R71" s="380"/>
      <c r="S71" s="380"/>
      <c r="T71" s="380"/>
      <c r="U71" s="34"/>
      <c r="V71" s="34"/>
      <c r="W71" s="28"/>
      <c r="X71" s="28"/>
      <c r="Y71" s="143"/>
      <c r="Z71" s="28"/>
      <c r="AA71" s="28"/>
    </row>
    <row r="72" spans="1:27" s="2" customFormat="1" x14ac:dyDescent="0.25">
      <c r="A72" s="385" t="str">
        <f>A2</f>
        <v>BJELOVAR, POLJANA DR. FRANJE TUĐMANA 9</v>
      </c>
      <c r="B72" s="385"/>
      <c r="C72" s="385"/>
      <c r="D72" s="385"/>
      <c r="E72" s="7"/>
      <c r="F72" s="11"/>
      <c r="G72" s="41"/>
      <c r="H72" s="24" t="s">
        <v>157</v>
      </c>
      <c r="I72" s="385" t="str">
        <f>A2</f>
        <v>BJELOVAR, POLJANA DR. FRANJE TUĐMANA 9</v>
      </c>
      <c r="J72" s="385"/>
      <c r="K72" s="385"/>
      <c r="L72" s="385"/>
      <c r="M72" s="7"/>
      <c r="N72" s="7"/>
      <c r="O72" s="7"/>
      <c r="P72" s="24" t="str">
        <f>H72</f>
        <v>str.3</v>
      </c>
      <c r="Q72" s="380" t="str">
        <f>A2</f>
        <v>BJELOVAR, POLJANA DR. FRANJE TUĐMANA 9</v>
      </c>
      <c r="R72" s="380"/>
      <c r="S72" s="380"/>
      <c r="T72" s="380"/>
      <c r="U72" s="34"/>
      <c r="V72" s="34"/>
      <c r="W72" s="28"/>
      <c r="X72" s="28"/>
      <c r="Y72" s="143"/>
      <c r="Z72" s="28"/>
      <c r="AA72" s="27" t="str">
        <f>P72</f>
        <v>str.3</v>
      </c>
    </row>
    <row r="73" spans="1:27" s="2" customFormat="1" x14ac:dyDescent="0.25">
      <c r="A73" s="35"/>
      <c r="B73" s="35"/>
      <c r="C73" s="286"/>
      <c r="D73" s="35"/>
      <c r="E73" s="7"/>
      <c r="F73" s="11"/>
      <c r="G73" s="41"/>
      <c r="H73" s="24"/>
      <c r="I73" s="35"/>
      <c r="J73" s="35"/>
      <c r="K73" s="35"/>
      <c r="L73" s="35"/>
      <c r="M73" s="7"/>
      <c r="N73" s="7"/>
      <c r="O73" s="7"/>
      <c r="P73" s="24"/>
      <c r="Q73" s="57"/>
      <c r="R73" s="57"/>
      <c r="S73" s="64"/>
      <c r="T73" s="57"/>
      <c r="U73" s="34"/>
      <c r="V73" s="34"/>
      <c r="W73" s="28"/>
      <c r="X73" s="28"/>
      <c r="Y73" s="143"/>
      <c r="Z73" s="28"/>
      <c r="AA73" s="27"/>
    </row>
    <row r="74" spans="1:27" s="2" customFormat="1" ht="15.75" x14ac:dyDescent="0.3">
      <c r="A74" s="20"/>
      <c r="B74" s="381" t="str">
        <f>B4</f>
        <v>IZVJEŠTAJ O IZVRŠENJU FINANCIJSKOG PLANA  I - VI 2026.</v>
      </c>
      <c r="C74" s="381"/>
      <c r="D74" s="381"/>
      <c r="E74" s="381"/>
      <c r="F74" s="381"/>
      <c r="G74" s="381"/>
      <c r="H74" s="381"/>
      <c r="I74" s="20"/>
      <c r="J74" s="381" t="str">
        <f>B4</f>
        <v>IZVJEŠTAJ O IZVRŠENJU FINANCIJSKOG PLANA  I - VI 2026.</v>
      </c>
      <c r="K74" s="381"/>
      <c r="L74" s="381"/>
      <c r="M74" s="381"/>
      <c r="N74" s="381"/>
      <c r="O74" s="381"/>
      <c r="P74" s="381"/>
      <c r="Q74" s="57"/>
      <c r="R74" s="381" t="str">
        <f>B4</f>
        <v>IZVJEŠTAJ O IZVRŠENJU FINANCIJSKOG PLANA  I - VI 2026.</v>
      </c>
      <c r="S74" s="381"/>
      <c r="T74" s="381"/>
      <c r="U74" s="381"/>
      <c r="V74" s="381"/>
      <c r="W74" s="381"/>
      <c r="X74" s="381"/>
      <c r="Y74" s="381"/>
      <c r="Z74" s="381"/>
      <c r="AA74" s="381"/>
    </row>
    <row r="75" spans="1:27" s="2" customFormat="1" x14ac:dyDescent="0.25">
      <c r="A75" s="1"/>
      <c r="B75" s="3"/>
      <c r="C75" s="287"/>
      <c r="D75" s="7"/>
      <c r="E75" s="7"/>
      <c r="F75" s="11"/>
      <c r="G75" s="41"/>
      <c r="H75" s="7"/>
      <c r="I75" s="1"/>
      <c r="J75" s="3"/>
      <c r="K75" s="7"/>
      <c r="L75" s="7"/>
      <c r="M75" s="7"/>
      <c r="N75" s="7"/>
      <c r="O75" s="7"/>
      <c r="P75" s="7"/>
      <c r="Q75" s="58"/>
      <c r="R75" s="50"/>
      <c r="S75" s="65"/>
      <c r="T75" s="28"/>
      <c r="U75" s="28"/>
      <c r="V75" s="28"/>
      <c r="W75" s="28"/>
      <c r="X75" s="28"/>
      <c r="Y75" s="143"/>
      <c r="Z75" s="28"/>
      <c r="AA75" s="28"/>
    </row>
    <row r="76" spans="1:27" s="2" customFormat="1" ht="14.45" customHeight="1" x14ac:dyDescent="0.25">
      <c r="A76" s="4"/>
      <c r="B76" s="9"/>
      <c r="C76" s="288" t="str">
        <f t="shared" ref="C76:E77" si="66">C6</f>
        <v>IZVRŠENO</v>
      </c>
      <c r="D76" s="36" t="str">
        <f t="shared" si="66"/>
        <v>PLAN</v>
      </c>
      <c r="E76" s="36" t="str">
        <f t="shared" si="66"/>
        <v>IZVRŠENO</v>
      </c>
      <c r="F76" s="11"/>
      <c r="G76" s="42" t="str">
        <f>G6</f>
        <v>INDEKS</v>
      </c>
      <c r="H76" s="42" t="str">
        <f>H6</f>
        <v xml:space="preserve">INDEKS </v>
      </c>
      <c r="I76" s="4"/>
      <c r="J76" s="9"/>
      <c r="K76" s="377" t="str">
        <f>K6</f>
        <v>DRŽAVNI PRORAČUN</v>
      </c>
      <c r="L76" s="378"/>
      <c r="M76" s="377" t="str">
        <f>M6</f>
        <v>ŽUPANIJSKI PRORAČUN</v>
      </c>
      <c r="N76" s="379"/>
      <c r="O76" s="379"/>
      <c r="P76" s="378"/>
      <c r="Q76" s="59"/>
      <c r="R76" s="51"/>
      <c r="S76" s="382" t="str">
        <f>S6</f>
        <v>VLASTITI PRIHODI</v>
      </c>
      <c r="T76" s="383"/>
      <c r="U76" s="383"/>
      <c r="V76" s="383"/>
      <c r="W76" s="384"/>
      <c r="X76" s="383" t="str">
        <f>X6</f>
        <v>OSTALI PRIHODI</v>
      </c>
      <c r="Y76" s="383"/>
      <c r="Z76" s="383"/>
      <c r="AA76" s="384"/>
    </row>
    <row r="77" spans="1:27" s="2" customFormat="1" x14ac:dyDescent="0.25">
      <c r="A77" s="6" t="s">
        <v>6</v>
      </c>
      <c r="B77" s="10" t="s">
        <v>7</v>
      </c>
      <c r="C77" s="289" t="str">
        <f t="shared" si="66"/>
        <v>I - VI 2025.</v>
      </c>
      <c r="D77" s="37" t="str">
        <f t="shared" si="66"/>
        <v>2026.</v>
      </c>
      <c r="E77" s="37" t="str">
        <f t="shared" si="66"/>
        <v>I - VI 2026.</v>
      </c>
      <c r="F77" s="11"/>
      <c r="G77" s="43" t="str">
        <f>G7</f>
        <v>2026/2025.</v>
      </c>
      <c r="H77" s="43" t="str">
        <f>H7</f>
        <v>IZVR / PLAN</v>
      </c>
      <c r="I77" s="6" t="s">
        <v>6</v>
      </c>
      <c r="J77" s="10" t="s">
        <v>7</v>
      </c>
      <c r="K77" s="38" t="str">
        <f>K7</f>
        <v>RIZNICA</v>
      </c>
      <c r="L77" s="38" t="str">
        <f>L7</f>
        <v>OSTALO</v>
      </c>
      <c r="M77" s="38" t="str">
        <f>M7</f>
        <v>DECENTRALIZ.</v>
      </c>
      <c r="N77" s="38" t="str">
        <f>N7</f>
        <v>KNJIŽNA GRAĐA</v>
      </c>
      <c r="O77" s="38" t="str">
        <f>O7</f>
        <v>e-tehničar</v>
      </c>
      <c r="P77" s="38" t="str">
        <f>P7</f>
        <v>OSTALO</v>
      </c>
      <c r="Q77" s="49" t="s">
        <v>6</v>
      </c>
      <c r="R77" s="52" t="s">
        <v>7</v>
      </c>
      <c r="S77" s="66" t="str">
        <f>S7</f>
        <v>ERASMUS+</v>
      </c>
      <c r="T77" s="66" t="str">
        <f>T7</f>
        <v>ZAKUP</v>
      </c>
      <c r="U77" s="66" t="str">
        <f>U7</f>
        <v>KAMATA</v>
      </c>
      <c r="V77" s="66" t="str">
        <f>V7</f>
        <v>DONACIJE</v>
      </c>
      <c r="W77" s="66" t="str">
        <f>W7</f>
        <v>OSTALO</v>
      </c>
      <c r="X77" s="148" t="str">
        <f>X7</f>
        <v>SUFINANCIRANJE</v>
      </c>
      <c r="Y77" s="148" t="str">
        <f>Y7</f>
        <v>SVJEDODŽBE</v>
      </c>
      <c r="Z77" s="40" t="str">
        <f>Z7</f>
        <v>IZLETI</v>
      </c>
      <c r="AA77" s="40" t="str">
        <f>AA7</f>
        <v>OSTALO</v>
      </c>
    </row>
    <row r="78" spans="1:27" s="2" customFormat="1" x14ac:dyDescent="0.25">
      <c r="A78" s="13">
        <v>321311</v>
      </c>
      <c r="B78" s="14" t="s">
        <v>37</v>
      </c>
      <c r="C78" s="290">
        <v>4026.5</v>
      </c>
      <c r="D78" s="12">
        <v>10000</v>
      </c>
      <c r="E78" s="12">
        <v>15467</v>
      </c>
      <c r="F78" s="11"/>
      <c r="G78" s="44">
        <f>IF(C78&lt;&gt;0,E78/C78*100,0)</f>
        <v>384.13013783683101</v>
      </c>
      <c r="H78" s="44">
        <f>IF(D78&lt;&gt;0,E78/D78*100,0)</f>
        <v>154.66999999999999</v>
      </c>
      <c r="I78" s="13">
        <v>321311</v>
      </c>
      <c r="J78" s="14" t="s">
        <v>37</v>
      </c>
      <c r="K78" s="12"/>
      <c r="L78" s="12">
        <v>0</v>
      </c>
      <c r="M78" s="12">
        <v>0</v>
      </c>
      <c r="N78" s="12"/>
      <c r="O78" s="12"/>
      <c r="P78" s="12"/>
      <c r="Q78" s="60">
        <v>321311</v>
      </c>
      <c r="R78" s="14" t="s">
        <v>37</v>
      </c>
      <c r="S78" s="31">
        <v>14040</v>
      </c>
      <c r="T78" s="31"/>
      <c r="U78" s="31"/>
      <c r="V78" s="31">
        <v>1427</v>
      </c>
      <c r="W78" s="31">
        <v>0</v>
      </c>
      <c r="X78" s="31"/>
      <c r="Y78" s="136"/>
      <c r="Z78" s="31"/>
      <c r="AA78" s="31">
        <f>E78-K78-L78-M78-N78-O78-P78-S78-T78-U78-V78-W78-X78-Y78-Z78</f>
        <v>0</v>
      </c>
    </row>
    <row r="79" spans="1:27" s="2" customFormat="1" x14ac:dyDescent="0.25">
      <c r="A79" s="13">
        <v>321321</v>
      </c>
      <c r="B79" s="14" t="s">
        <v>38</v>
      </c>
      <c r="C79" s="290">
        <v>0</v>
      </c>
      <c r="D79" s="12">
        <v>0</v>
      </c>
      <c r="E79" s="12">
        <v>626.25</v>
      </c>
      <c r="F79" s="11"/>
      <c r="G79" s="44">
        <f>IF(C79&lt;&gt;0,E79/C79*100,0)</f>
        <v>0</v>
      </c>
      <c r="H79" s="44">
        <f>IF(D79&lt;&gt;0,E79/D79*100,0)</f>
        <v>0</v>
      </c>
      <c r="I79" s="13">
        <v>321321</v>
      </c>
      <c r="J79" s="14" t="s">
        <v>38</v>
      </c>
      <c r="K79" s="12"/>
      <c r="L79" s="12">
        <v>0</v>
      </c>
      <c r="M79" s="12">
        <v>626.25</v>
      </c>
      <c r="N79" s="12"/>
      <c r="O79" s="12"/>
      <c r="P79" s="12"/>
      <c r="Q79" s="60">
        <v>321321</v>
      </c>
      <c r="R79" s="14" t="s">
        <v>38</v>
      </c>
      <c r="S79" s="31"/>
      <c r="T79" s="31"/>
      <c r="U79" s="31"/>
      <c r="V79" s="31"/>
      <c r="W79" s="31"/>
      <c r="X79" s="31"/>
      <c r="Y79" s="136"/>
      <c r="Z79" s="31"/>
      <c r="AA79" s="31">
        <f>E79-K79-L79-M79-N79-O79-P79-S79-T79-U79-V79-W79-X79-Y79-Z79</f>
        <v>0</v>
      </c>
    </row>
    <row r="80" spans="1:27" s="2" customFormat="1" x14ac:dyDescent="0.25">
      <c r="A80" s="15">
        <v>3213</v>
      </c>
      <c r="B80" s="16" t="s">
        <v>39</v>
      </c>
      <c r="C80" s="292">
        <f>C78+C79</f>
        <v>4026.5</v>
      </c>
      <c r="D80" s="17">
        <f t="shared" ref="D80:E80" si="67">D78+D79</f>
        <v>10000</v>
      </c>
      <c r="E80" s="17">
        <f t="shared" si="67"/>
        <v>16093.25</v>
      </c>
      <c r="F80" s="19">
        <f>F77+F78</f>
        <v>0</v>
      </c>
      <c r="G80" s="45">
        <f>IF(C80&lt;&gt;0,E80/C80*100,0)</f>
        <v>399.68334782068797</v>
      </c>
      <c r="H80" s="45">
        <f>IF(D80&lt;&gt;0,E80/D80*100,0)</f>
        <v>160.93249999999998</v>
      </c>
      <c r="I80" s="15">
        <v>3213</v>
      </c>
      <c r="J80" s="16" t="s">
        <v>39</v>
      </c>
      <c r="K80" s="17">
        <f>K78+K79</f>
        <v>0</v>
      </c>
      <c r="L80" s="17">
        <f t="shared" ref="L80:P80" si="68">L78+L79</f>
        <v>0</v>
      </c>
      <c r="M80" s="17">
        <f t="shared" si="68"/>
        <v>626.25</v>
      </c>
      <c r="N80" s="17">
        <f t="shared" si="68"/>
        <v>0</v>
      </c>
      <c r="O80" s="17">
        <f t="shared" si="68"/>
        <v>0</v>
      </c>
      <c r="P80" s="17">
        <f t="shared" si="68"/>
        <v>0</v>
      </c>
      <c r="Q80" s="61">
        <v>3213</v>
      </c>
      <c r="R80" s="54" t="s">
        <v>39</v>
      </c>
      <c r="S80" s="17">
        <f>S78+S79</f>
        <v>14040</v>
      </c>
      <c r="T80" s="17">
        <f t="shared" ref="T80:AA80" si="69">T78+T79</f>
        <v>0</v>
      </c>
      <c r="U80" s="17">
        <f t="shared" si="69"/>
        <v>0</v>
      </c>
      <c r="V80" s="17">
        <f t="shared" si="69"/>
        <v>1427</v>
      </c>
      <c r="W80" s="17">
        <f t="shared" si="69"/>
        <v>0</v>
      </c>
      <c r="X80" s="17">
        <f t="shared" si="69"/>
        <v>0</v>
      </c>
      <c r="Y80" s="17">
        <f t="shared" si="69"/>
        <v>0</v>
      </c>
      <c r="Z80" s="17">
        <f t="shared" si="69"/>
        <v>0</v>
      </c>
      <c r="AA80" s="17">
        <f t="shared" si="69"/>
        <v>0</v>
      </c>
    </row>
    <row r="81" spans="1:27" s="2" customFormat="1" x14ac:dyDescent="0.25">
      <c r="A81" s="13">
        <v>321411</v>
      </c>
      <c r="B81" s="14" t="s">
        <v>156</v>
      </c>
      <c r="C81" s="290">
        <v>58</v>
      </c>
      <c r="D81" s="91">
        <v>0</v>
      </c>
      <c r="E81" s="12">
        <v>130</v>
      </c>
      <c r="F81" s="11"/>
      <c r="G81" s="44">
        <f>IF(C81&lt;&gt;0,E81/C81*100,0)</f>
        <v>224.13793103448273</v>
      </c>
      <c r="H81" s="44">
        <f>IF(D81&lt;&gt;0,E81/D81*100,0)</f>
        <v>0</v>
      </c>
      <c r="I81" s="13">
        <v>321411</v>
      </c>
      <c r="J81" s="14" t="s">
        <v>156</v>
      </c>
      <c r="K81" s="12"/>
      <c r="L81" s="12"/>
      <c r="M81" s="12">
        <v>130</v>
      </c>
      <c r="N81" s="12"/>
      <c r="O81" s="12"/>
      <c r="P81" s="12"/>
      <c r="Q81" s="60">
        <v>321411</v>
      </c>
      <c r="R81" s="96" t="s">
        <v>156</v>
      </c>
      <c r="S81" s="68"/>
      <c r="T81" s="31">
        <v>0</v>
      </c>
      <c r="U81" s="31"/>
      <c r="V81" s="31"/>
      <c r="W81" s="31"/>
      <c r="X81" s="31"/>
      <c r="Y81" s="136"/>
      <c r="Z81" s="31"/>
      <c r="AA81" s="31">
        <f t="shared" ref="AA81:AA84" si="70">E81-K81-L81-M81-N81-O81-P81-S81-T81-U81-V81-W81-X81-Y81-Z81</f>
        <v>0</v>
      </c>
    </row>
    <row r="82" spans="1:27" s="2" customFormat="1" x14ac:dyDescent="0.25">
      <c r="A82" s="15">
        <v>3214</v>
      </c>
      <c r="B82" s="16" t="s">
        <v>40</v>
      </c>
      <c r="C82" s="292">
        <f>SUM(C81)</f>
        <v>58</v>
      </c>
      <c r="D82" s="17">
        <f t="shared" ref="D82:E82" si="71">SUM(D81)</f>
        <v>0</v>
      </c>
      <c r="E82" s="17">
        <f t="shared" si="71"/>
        <v>130</v>
      </c>
      <c r="F82" s="19"/>
      <c r="G82" s="45">
        <f>IF(C82&lt;&gt;0,E82/C82*100,0)</f>
        <v>224.13793103448273</v>
      </c>
      <c r="H82" s="45">
        <f>IF(D82&lt;&gt;0,E82/D82*100,0)</f>
        <v>0</v>
      </c>
      <c r="I82" s="15">
        <v>3214</v>
      </c>
      <c r="J82" s="16" t="s">
        <v>40</v>
      </c>
      <c r="K82" s="17">
        <f>SUM(K81)</f>
        <v>0</v>
      </c>
      <c r="L82" s="17">
        <f t="shared" ref="L82:P82" si="72">SUM(L81)</f>
        <v>0</v>
      </c>
      <c r="M82" s="17">
        <f t="shared" si="72"/>
        <v>130</v>
      </c>
      <c r="N82" s="17">
        <f t="shared" si="72"/>
        <v>0</v>
      </c>
      <c r="O82" s="17">
        <f t="shared" si="72"/>
        <v>0</v>
      </c>
      <c r="P82" s="17">
        <f t="shared" si="72"/>
        <v>0</v>
      </c>
      <c r="Q82" s="61">
        <v>3214</v>
      </c>
      <c r="R82" s="54" t="s">
        <v>40</v>
      </c>
      <c r="S82" s="17">
        <f>SUM(S81)</f>
        <v>0</v>
      </c>
      <c r="T82" s="17">
        <f t="shared" ref="T82:AA82" si="73">SUM(T81)</f>
        <v>0</v>
      </c>
      <c r="U82" s="17">
        <f t="shared" si="73"/>
        <v>0</v>
      </c>
      <c r="V82" s="17">
        <f t="shared" si="73"/>
        <v>0</v>
      </c>
      <c r="W82" s="17">
        <f t="shared" si="73"/>
        <v>0</v>
      </c>
      <c r="X82" s="17">
        <f t="shared" si="73"/>
        <v>0</v>
      </c>
      <c r="Y82" s="17">
        <f t="shared" si="73"/>
        <v>0</v>
      </c>
      <c r="Z82" s="17">
        <f t="shared" si="73"/>
        <v>0</v>
      </c>
      <c r="AA82" s="17">
        <f t="shared" si="73"/>
        <v>0</v>
      </c>
    </row>
    <row r="83" spans="1:27" x14ac:dyDescent="0.25">
      <c r="A83" s="15">
        <v>321</v>
      </c>
      <c r="B83" s="16" t="s">
        <v>41</v>
      </c>
      <c r="C83" s="292">
        <f>C68+C70+C80+C82</f>
        <v>13947.48</v>
      </c>
      <c r="D83" s="17">
        <f>D68+D70+D80+D82</f>
        <v>43710</v>
      </c>
      <c r="E83" s="17">
        <f>E68+E70+E80+E82</f>
        <v>26977.83</v>
      </c>
      <c r="F83" s="19"/>
      <c r="G83" s="45">
        <f t="shared" ref="G83:G103" si="74">IF(C83&lt;&gt;0,E83/C83*100,0)</f>
        <v>193.42440354816785</v>
      </c>
      <c r="H83" s="45">
        <f t="shared" ref="H83:H103" si="75">IF(D83&lt;&gt;0,E83/D83*100,0)</f>
        <v>61.720041180507899</v>
      </c>
      <c r="I83" s="15">
        <v>321</v>
      </c>
      <c r="J83" s="16" t="s">
        <v>41</v>
      </c>
      <c r="K83" s="17">
        <f t="shared" ref="K83:P83" si="76">K68+K70+K80+K82</f>
        <v>0</v>
      </c>
      <c r="L83" s="17">
        <f t="shared" si="76"/>
        <v>124.28</v>
      </c>
      <c r="M83" s="17">
        <f t="shared" si="76"/>
        <v>10096.98</v>
      </c>
      <c r="N83" s="17">
        <f t="shared" si="76"/>
        <v>0</v>
      </c>
      <c r="O83" s="17">
        <f t="shared" si="76"/>
        <v>0</v>
      </c>
      <c r="P83" s="17">
        <f t="shared" si="76"/>
        <v>0</v>
      </c>
      <c r="Q83" s="61">
        <v>321</v>
      </c>
      <c r="R83" s="54" t="s">
        <v>41</v>
      </c>
      <c r="S83" s="17">
        <f t="shared" ref="S83:AA83" si="77">S68+S70+S80+S82</f>
        <v>15329.57</v>
      </c>
      <c r="T83" s="17">
        <f t="shared" si="77"/>
        <v>0</v>
      </c>
      <c r="U83" s="17">
        <f t="shared" si="77"/>
        <v>0</v>
      </c>
      <c r="V83" s="17">
        <f t="shared" si="77"/>
        <v>1427</v>
      </c>
      <c r="W83" s="17">
        <f t="shared" si="77"/>
        <v>0</v>
      </c>
      <c r="X83" s="17">
        <f t="shared" si="77"/>
        <v>0</v>
      </c>
      <c r="Y83" s="17">
        <f t="shared" si="77"/>
        <v>0</v>
      </c>
      <c r="Z83" s="17">
        <f t="shared" si="77"/>
        <v>0</v>
      </c>
      <c r="AA83" s="264">
        <f t="shared" si="77"/>
        <v>0</v>
      </c>
    </row>
    <row r="84" spans="1:27" x14ac:dyDescent="0.25">
      <c r="A84" s="13">
        <v>322111</v>
      </c>
      <c r="B84" s="14" t="s">
        <v>42</v>
      </c>
      <c r="C84" s="290">
        <v>895.31</v>
      </c>
      <c r="D84" s="12">
        <v>35450</v>
      </c>
      <c r="E84" s="12">
        <v>1287.93</v>
      </c>
      <c r="G84" s="44">
        <f t="shared" si="74"/>
        <v>143.85296712870402</v>
      </c>
      <c r="H84" s="44">
        <f t="shared" si="75"/>
        <v>3.6330888575458395</v>
      </c>
      <c r="I84" s="13">
        <v>322111</v>
      </c>
      <c r="J84" s="14" t="s">
        <v>42</v>
      </c>
      <c r="K84" s="12"/>
      <c r="L84" s="12"/>
      <c r="M84" s="12">
        <v>1287.93</v>
      </c>
      <c r="N84" s="12"/>
      <c r="O84" s="12"/>
      <c r="P84" s="12"/>
      <c r="Q84" s="60">
        <v>322111</v>
      </c>
      <c r="R84" s="53" t="s">
        <v>42</v>
      </c>
      <c r="S84" s="68"/>
      <c r="T84" s="31">
        <v>0</v>
      </c>
      <c r="U84" s="31"/>
      <c r="V84" s="31"/>
      <c r="W84" s="31"/>
      <c r="X84" s="31"/>
      <c r="Y84" s="136"/>
      <c r="Z84" s="31"/>
      <c r="AA84" s="31">
        <f t="shared" si="70"/>
        <v>0</v>
      </c>
    </row>
    <row r="85" spans="1:27" x14ac:dyDescent="0.25">
      <c r="A85" s="13">
        <v>322121</v>
      </c>
      <c r="B85" s="14" t="s">
        <v>43</v>
      </c>
      <c r="C85" s="290">
        <v>677</v>
      </c>
      <c r="D85" s="12">
        <v>0</v>
      </c>
      <c r="E85" s="12">
        <v>687.5</v>
      </c>
      <c r="G85" s="44">
        <f t="shared" si="74"/>
        <v>101.5509601181684</v>
      </c>
      <c r="H85" s="44">
        <f t="shared" si="75"/>
        <v>0</v>
      </c>
      <c r="I85" s="13">
        <v>322121</v>
      </c>
      <c r="J85" s="14" t="s">
        <v>43</v>
      </c>
      <c r="K85" s="12"/>
      <c r="L85" s="12"/>
      <c r="M85" s="12">
        <v>687.5</v>
      </c>
      <c r="N85" s="12"/>
      <c r="O85" s="12"/>
      <c r="P85" s="12"/>
      <c r="Q85" s="60">
        <v>322121</v>
      </c>
      <c r="R85" s="53" t="s">
        <v>43</v>
      </c>
      <c r="S85" s="69"/>
      <c r="T85" s="31">
        <v>0</v>
      </c>
      <c r="U85" s="32"/>
      <c r="V85" s="32"/>
      <c r="W85" s="32"/>
      <c r="X85" s="32"/>
      <c r="Y85" s="137"/>
      <c r="Z85" s="32"/>
      <c r="AA85" s="31">
        <f t="shared" ref="AA85:AA102" si="78">E85-K85-L85-M85-N85-O85-P85-S85-T85-U85-V85-W85-X85-Y85-Z85</f>
        <v>0</v>
      </c>
    </row>
    <row r="86" spans="1:27" x14ac:dyDescent="0.25">
      <c r="A86" s="13">
        <v>322141</v>
      </c>
      <c r="B86" s="14" t="s">
        <v>44</v>
      </c>
      <c r="C86" s="290">
        <v>691.23</v>
      </c>
      <c r="D86" s="12">
        <v>0</v>
      </c>
      <c r="E86" s="12">
        <v>814.11</v>
      </c>
      <c r="G86" s="44">
        <f t="shared" si="74"/>
        <v>117.77700620632785</v>
      </c>
      <c r="H86" s="44">
        <f t="shared" si="75"/>
        <v>0</v>
      </c>
      <c r="I86" s="13">
        <v>322141</v>
      </c>
      <c r="J86" s="14" t="s">
        <v>44</v>
      </c>
      <c r="K86" s="12"/>
      <c r="L86" s="12"/>
      <c r="M86" s="12">
        <v>814.11</v>
      </c>
      <c r="N86" s="12"/>
      <c r="O86" s="12"/>
      <c r="P86" s="12"/>
      <c r="Q86" s="60">
        <v>322141</v>
      </c>
      <c r="R86" s="53" t="s">
        <v>44</v>
      </c>
      <c r="S86" s="68"/>
      <c r="T86" s="31">
        <v>0</v>
      </c>
      <c r="U86" s="31"/>
      <c r="V86" s="31"/>
      <c r="W86" s="31"/>
      <c r="X86" s="31"/>
      <c r="Y86" s="136"/>
      <c r="Z86" s="31"/>
      <c r="AA86" s="31">
        <f t="shared" si="78"/>
        <v>0</v>
      </c>
    </row>
    <row r="87" spans="1:27" x14ac:dyDescent="0.25">
      <c r="A87" s="13">
        <v>322161</v>
      </c>
      <c r="B87" s="14" t="s">
        <v>45</v>
      </c>
      <c r="C87" s="290">
        <v>1301.0899999999999</v>
      </c>
      <c r="D87" s="12">
        <v>0</v>
      </c>
      <c r="E87" s="12">
        <v>1570.2</v>
      </c>
      <c r="G87" s="44">
        <f t="shared" si="74"/>
        <v>120.683426972769</v>
      </c>
      <c r="H87" s="44">
        <f t="shared" si="75"/>
        <v>0</v>
      </c>
      <c r="I87" s="13">
        <v>322161</v>
      </c>
      <c r="J87" s="14" t="s">
        <v>45</v>
      </c>
      <c r="K87" s="12"/>
      <c r="L87" s="12"/>
      <c r="M87" s="12">
        <v>1570.2</v>
      </c>
      <c r="N87" s="12"/>
      <c r="O87" s="12"/>
      <c r="P87" s="12"/>
      <c r="Q87" s="60">
        <v>322161</v>
      </c>
      <c r="R87" s="53" t="s">
        <v>45</v>
      </c>
      <c r="S87" s="69"/>
      <c r="T87" s="32">
        <v>0</v>
      </c>
      <c r="U87" s="32"/>
      <c r="V87" s="32"/>
      <c r="W87" s="32"/>
      <c r="X87" s="32"/>
      <c r="Y87" s="137"/>
      <c r="Z87" s="32"/>
      <c r="AA87" s="31">
        <f t="shared" si="78"/>
        <v>0</v>
      </c>
    </row>
    <row r="88" spans="1:27" x14ac:dyDescent="0.25">
      <c r="A88" s="13">
        <v>322191</v>
      </c>
      <c r="B88" s="14" t="s">
        <v>46</v>
      </c>
      <c r="C88" s="290">
        <v>741.38</v>
      </c>
      <c r="D88" s="12">
        <v>0</v>
      </c>
      <c r="E88" s="12">
        <v>393.37</v>
      </c>
      <c r="G88" s="44">
        <f t="shared" si="74"/>
        <v>53.05915994496749</v>
      </c>
      <c r="H88" s="44">
        <f t="shared" si="75"/>
        <v>0</v>
      </c>
      <c r="I88" s="13">
        <v>322191</v>
      </c>
      <c r="J88" s="14" t="s">
        <v>46</v>
      </c>
      <c r="K88" s="12"/>
      <c r="L88" s="12">
        <v>0</v>
      </c>
      <c r="M88" s="12">
        <v>393.37</v>
      </c>
      <c r="N88" s="12"/>
      <c r="O88" s="12"/>
      <c r="P88" s="12"/>
      <c r="Q88" s="60">
        <v>322191</v>
      </c>
      <c r="R88" s="53" t="s">
        <v>46</v>
      </c>
      <c r="S88" s="68"/>
      <c r="T88" s="31"/>
      <c r="U88" s="31"/>
      <c r="V88" s="31"/>
      <c r="W88" s="31"/>
      <c r="X88" s="31"/>
      <c r="Y88" s="136"/>
      <c r="Z88" s="31"/>
      <c r="AA88" s="31">
        <f t="shared" si="78"/>
        <v>0</v>
      </c>
    </row>
    <row r="89" spans="1:27" x14ac:dyDescent="0.25">
      <c r="A89" s="15">
        <v>3221</v>
      </c>
      <c r="B89" s="16" t="s">
        <v>47</v>
      </c>
      <c r="C89" s="292">
        <f>SUM(C84:C88)</f>
        <v>4306.01</v>
      </c>
      <c r="D89" s="17">
        <f t="shared" ref="D89:E89" si="79">SUM(D84:D88)</f>
        <v>35450</v>
      </c>
      <c r="E89" s="17">
        <f t="shared" si="79"/>
        <v>4753.1099999999997</v>
      </c>
      <c r="F89" s="19">
        <f>SUM(F84:F88)</f>
        <v>0</v>
      </c>
      <c r="G89" s="45">
        <f t="shared" si="74"/>
        <v>110.38316213849943</v>
      </c>
      <c r="H89" s="45">
        <f t="shared" si="75"/>
        <v>13.407926657263749</v>
      </c>
      <c r="I89" s="15">
        <v>3221</v>
      </c>
      <c r="J89" s="16" t="s">
        <v>47</v>
      </c>
      <c r="K89" s="17">
        <f>SUM(K84:K88)</f>
        <v>0</v>
      </c>
      <c r="L89" s="17">
        <f t="shared" ref="L89:P89" si="80">SUM(L84:L88)</f>
        <v>0</v>
      </c>
      <c r="M89" s="17">
        <f t="shared" si="80"/>
        <v>4753.1099999999997</v>
      </c>
      <c r="N89" s="17">
        <f t="shared" si="80"/>
        <v>0</v>
      </c>
      <c r="O89" s="17">
        <f t="shared" si="80"/>
        <v>0</v>
      </c>
      <c r="P89" s="17">
        <f t="shared" si="80"/>
        <v>0</v>
      </c>
      <c r="Q89" s="61">
        <v>3221</v>
      </c>
      <c r="R89" s="54" t="s">
        <v>47</v>
      </c>
      <c r="S89" s="17">
        <f>SUM(S84:S88)</f>
        <v>0</v>
      </c>
      <c r="T89" s="17">
        <f t="shared" ref="T89:Z89" si="81">SUM(T84:T88)</f>
        <v>0</v>
      </c>
      <c r="U89" s="17">
        <f t="shared" si="81"/>
        <v>0</v>
      </c>
      <c r="V89" s="17">
        <f t="shared" si="81"/>
        <v>0</v>
      </c>
      <c r="W89" s="17">
        <f t="shared" si="81"/>
        <v>0</v>
      </c>
      <c r="X89" s="17">
        <f t="shared" si="81"/>
        <v>0</v>
      </c>
      <c r="Y89" s="17">
        <f t="shared" si="81"/>
        <v>0</v>
      </c>
      <c r="Z89" s="17">
        <f t="shared" si="81"/>
        <v>0</v>
      </c>
      <c r="AA89" s="32">
        <f t="shared" ref="AA89" si="82">SUM(AA84:AA88)</f>
        <v>0</v>
      </c>
    </row>
    <row r="90" spans="1:27" x14ac:dyDescent="0.25">
      <c r="A90" s="13">
        <v>322221</v>
      </c>
      <c r="B90" s="14" t="s">
        <v>400</v>
      </c>
      <c r="C90" s="290">
        <v>0</v>
      </c>
      <c r="D90" s="12">
        <v>0</v>
      </c>
      <c r="E90" s="12">
        <v>0</v>
      </c>
      <c r="G90" s="44">
        <f t="shared" si="74"/>
        <v>0</v>
      </c>
      <c r="H90" s="44">
        <f t="shared" si="75"/>
        <v>0</v>
      </c>
      <c r="I90" s="13">
        <v>322221</v>
      </c>
      <c r="J90" s="14" t="s">
        <v>400</v>
      </c>
      <c r="K90" s="12"/>
      <c r="L90" s="12"/>
      <c r="M90" s="12">
        <v>0</v>
      </c>
      <c r="N90" s="12"/>
      <c r="O90" s="12"/>
      <c r="P90" s="12"/>
      <c r="Q90" s="60">
        <v>322221</v>
      </c>
      <c r="R90" s="14" t="s">
        <v>401</v>
      </c>
      <c r="S90" s="68"/>
      <c r="T90" s="31">
        <v>0</v>
      </c>
      <c r="U90" s="31"/>
      <c r="V90" s="31"/>
      <c r="W90" s="31"/>
      <c r="X90" s="31"/>
      <c r="Y90" s="136"/>
      <c r="Z90" s="31"/>
      <c r="AA90" s="31">
        <f t="shared" si="78"/>
        <v>0</v>
      </c>
    </row>
    <row r="91" spans="1:27" x14ac:dyDescent="0.25">
      <c r="A91" s="13">
        <v>322241</v>
      </c>
      <c r="B91" s="14" t="s">
        <v>395</v>
      </c>
      <c r="C91" s="290">
        <v>722.79</v>
      </c>
      <c r="D91" s="12">
        <v>0</v>
      </c>
      <c r="E91" s="12">
        <v>232.17</v>
      </c>
      <c r="G91" s="44">
        <f t="shared" si="74"/>
        <v>32.121363051508737</v>
      </c>
      <c r="H91" s="44">
        <f t="shared" si="75"/>
        <v>0</v>
      </c>
      <c r="I91" s="13">
        <v>322241</v>
      </c>
      <c r="J91" s="14" t="s">
        <v>395</v>
      </c>
      <c r="K91" s="12"/>
      <c r="L91" s="12">
        <v>0</v>
      </c>
      <c r="M91" s="12">
        <v>86.4</v>
      </c>
      <c r="N91" s="12"/>
      <c r="O91" s="12"/>
      <c r="P91" s="12"/>
      <c r="Q91" s="60">
        <v>322241</v>
      </c>
      <c r="R91" s="14" t="s">
        <v>395</v>
      </c>
      <c r="S91" s="68"/>
      <c r="T91" s="31">
        <v>145.77000000000001</v>
      </c>
      <c r="U91" s="31"/>
      <c r="V91" s="31"/>
      <c r="W91" s="31"/>
      <c r="X91" s="31"/>
      <c r="Y91" s="136"/>
      <c r="Z91" s="31"/>
      <c r="AA91" s="31">
        <f>E91-K91-L91-M91-N91-O91-P91-S91-T91-U91-V91-W91-X91-Y91-Z91</f>
        <v>-2.8421709430404007E-14</v>
      </c>
    </row>
    <row r="92" spans="1:27" x14ac:dyDescent="0.25">
      <c r="A92" s="15">
        <v>3222</v>
      </c>
      <c r="B92" s="16" t="s">
        <v>158</v>
      </c>
      <c r="C92" s="292">
        <f>SUM(C90:C91)</f>
        <v>722.79</v>
      </c>
      <c r="D92" s="17">
        <f t="shared" ref="D92" si="83">SUM(D90:D91)</f>
        <v>0</v>
      </c>
      <c r="E92" s="17">
        <f>SUM(E90:E91)</f>
        <v>232.17</v>
      </c>
      <c r="F92" s="19"/>
      <c r="G92" s="45">
        <f t="shared" si="74"/>
        <v>32.121363051508737</v>
      </c>
      <c r="H92" s="45">
        <f t="shared" si="75"/>
        <v>0</v>
      </c>
      <c r="I92" s="15">
        <v>3222</v>
      </c>
      <c r="J92" s="16" t="s">
        <v>158</v>
      </c>
      <c r="K92" s="17">
        <f>SUM(K90:K91)</f>
        <v>0</v>
      </c>
      <c r="L92" s="17">
        <f t="shared" ref="L92:P92" si="84">SUM(L90:L91)</f>
        <v>0</v>
      </c>
      <c r="M92" s="17">
        <f t="shared" si="84"/>
        <v>86.4</v>
      </c>
      <c r="N92" s="17">
        <f t="shared" si="84"/>
        <v>0</v>
      </c>
      <c r="O92" s="17">
        <f t="shared" si="84"/>
        <v>0</v>
      </c>
      <c r="P92" s="17">
        <f t="shared" si="84"/>
        <v>0</v>
      </c>
      <c r="Q92" s="61">
        <v>3222</v>
      </c>
      <c r="R92" s="54" t="s">
        <v>158</v>
      </c>
      <c r="S92" s="17">
        <f>SUM(S90:S91)</f>
        <v>0</v>
      </c>
      <c r="T92" s="17">
        <f t="shared" ref="T92:Z92" si="85">SUM(T90:T91)</f>
        <v>145.77000000000001</v>
      </c>
      <c r="U92" s="17">
        <f t="shared" si="85"/>
        <v>0</v>
      </c>
      <c r="V92" s="17">
        <f t="shared" si="85"/>
        <v>0</v>
      </c>
      <c r="W92" s="17">
        <f t="shared" si="85"/>
        <v>0</v>
      </c>
      <c r="X92" s="17">
        <f t="shared" si="85"/>
        <v>0</v>
      </c>
      <c r="Y92" s="17">
        <f t="shared" si="85"/>
        <v>0</v>
      </c>
      <c r="Z92" s="17">
        <f t="shared" si="85"/>
        <v>0</v>
      </c>
      <c r="AA92" s="69">
        <f t="shared" ref="AA92" si="86">AA90+AA91</f>
        <v>-2.8421709430404007E-14</v>
      </c>
    </row>
    <row r="93" spans="1:27" x14ac:dyDescent="0.25">
      <c r="A93" s="13">
        <v>322311</v>
      </c>
      <c r="B93" s="14" t="s">
        <v>48</v>
      </c>
      <c r="C93" s="290">
        <v>2206.02</v>
      </c>
      <c r="D93" s="12">
        <v>0</v>
      </c>
      <c r="E93" s="12">
        <v>2815.21</v>
      </c>
      <c r="G93" s="44">
        <f t="shared" si="74"/>
        <v>127.6148901641871</v>
      </c>
      <c r="H93" s="44">
        <f t="shared" si="75"/>
        <v>0</v>
      </c>
      <c r="I93" s="13">
        <v>322311</v>
      </c>
      <c r="J93" s="14" t="s">
        <v>48</v>
      </c>
      <c r="K93" s="12"/>
      <c r="L93" s="12"/>
      <c r="M93" s="12">
        <v>2815.21</v>
      </c>
      <c r="N93" s="12"/>
      <c r="O93" s="12"/>
      <c r="P93" s="12"/>
      <c r="Q93" s="60">
        <v>322311</v>
      </c>
      <c r="R93" s="53" t="s">
        <v>48</v>
      </c>
      <c r="S93" s="68"/>
      <c r="T93" s="31">
        <v>0</v>
      </c>
      <c r="U93" s="31"/>
      <c r="V93" s="31"/>
      <c r="W93" s="31"/>
      <c r="X93" s="31"/>
      <c r="Y93" s="136"/>
      <c r="Z93" s="31"/>
      <c r="AA93" s="31">
        <f t="shared" si="78"/>
        <v>0</v>
      </c>
    </row>
    <row r="94" spans="1:27" x14ac:dyDescent="0.25">
      <c r="A94" s="13">
        <v>322331</v>
      </c>
      <c r="B94" s="14" t="s">
        <v>49</v>
      </c>
      <c r="C94" s="290">
        <v>5111.99</v>
      </c>
      <c r="D94" s="12">
        <v>0</v>
      </c>
      <c r="E94" s="12">
        <v>5215.66</v>
      </c>
      <c r="G94" s="44">
        <f t="shared" si="74"/>
        <v>102.027977363023</v>
      </c>
      <c r="H94" s="44">
        <f t="shared" si="75"/>
        <v>0</v>
      </c>
      <c r="I94" s="13">
        <v>322331</v>
      </c>
      <c r="J94" s="14" t="s">
        <v>49</v>
      </c>
      <c r="K94" s="12"/>
      <c r="L94" s="12"/>
      <c r="M94" s="12">
        <v>5215.66</v>
      </c>
      <c r="N94" s="12"/>
      <c r="O94" s="12"/>
      <c r="P94" s="12"/>
      <c r="Q94" s="60">
        <v>322331</v>
      </c>
      <c r="R94" s="53" t="s">
        <v>49</v>
      </c>
      <c r="S94" s="69"/>
      <c r="T94" s="31">
        <v>0</v>
      </c>
      <c r="U94" s="32"/>
      <c r="V94" s="32"/>
      <c r="W94" s="32"/>
      <c r="X94" s="32"/>
      <c r="Y94" s="137"/>
      <c r="Z94" s="32"/>
      <c r="AA94" s="31">
        <f t="shared" si="78"/>
        <v>0</v>
      </c>
    </row>
    <row r="95" spans="1:27" x14ac:dyDescent="0.25">
      <c r="A95" s="13">
        <v>322341</v>
      </c>
      <c r="B95" s="14" t="s">
        <v>50</v>
      </c>
      <c r="C95" s="290">
        <v>0</v>
      </c>
      <c r="D95" s="12">
        <v>0</v>
      </c>
      <c r="E95" s="12">
        <v>7.82</v>
      </c>
      <c r="G95" s="44">
        <f t="shared" si="74"/>
        <v>0</v>
      </c>
      <c r="H95" s="44">
        <f t="shared" si="75"/>
        <v>0</v>
      </c>
      <c r="I95" s="13">
        <v>322341</v>
      </c>
      <c r="J95" s="14" t="s">
        <v>50</v>
      </c>
      <c r="K95" s="12"/>
      <c r="L95" s="12"/>
      <c r="M95" s="12">
        <v>7.82</v>
      </c>
      <c r="N95" s="12"/>
      <c r="O95" s="12"/>
      <c r="P95" s="12"/>
      <c r="Q95" s="60">
        <v>322341</v>
      </c>
      <c r="R95" s="53" t="s">
        <v>50</v>
      </c>
      <c r="S95" s="68"/>
      <c r="T95" s="31">
        <v>0</v>
      </c>
      <c r="U95" s="31"/>
      <c r="V95" s="31"/>
      <c r="W95" s="31"/>
      <c r="X95" s="31"/>
      <c r="Y95" s="136"/>
      <c r="Z95" s="31"/>
      <c r="AA95" s="31">
        <f t="shared" si="78"/>
        <v>0</v>
      </c>
    </row>
    <row r="96" spans="1:27" x14ac:dyDescent="0.25">
      <c r="A96" s="15">
        <v>3223</v>
      </c>
      <c r="B96" s="16" t="s">
        <v>51</v>
      </c>
      <c r="C96" s="292">
        <f>SUM(C93:C95)</f>
        <v>7318.01</v>
      </c>
      <c r="D96" s="17">
        <f t="shared" ref="D96:E96" si="87">SUM(D93:D95)</f>
        <v>0</v>
      </c>
      <c r="E96" s="17">
        <f t="shared" si="87"/>
        <v>8038.69</v>
      </c>
      <c r="F96" s="19">
        <f>F93+F94+F95</f>
        <v>0</v>
      </c>
      <c r="G96" s="45">
        <f t="shared" si="74"/>
        <v>109.84803245691108</v>
      </c>
      <c r="H96" s="45">
        <f t="shared" si="75"/>
        <v>0</v>
      </c>
      <c r="I96" s="15">
        <v>3223</v>
      </c>
      <c r="J96" s="16" t="s">
        <v>51</v>
      </c>
      <c r="K96" s="17">
        <f>SUM(K93:K95)</f>
        <v>0</v>
      </c>
      <c r="L96" s="17">
        <f t="shared" ref="L96:P96" si="88">SUM(L93:L95)</f>
        <v>0</v>
      </c>
      <c r="M96" s="17">
        <f t="shared" si="88"/>
        <v>8038.69</v>
      </c>
      <c r="N96" s="17">
        <f t="shared" si="88"/>
        <v>0</v>
      </c>
      <c r="O96" s="17">
        <f t="shared" si="88"/>
        <v>0</v>
      </c>
      <c r="P96" s="17">
        <f t="shared" si="88"/>
        <v>0</v>
      </c>
      <c r="Q96" s="61">
        <v>3223</v>
      </c>
      <c r="R96" s="54" t="s">
        <v>51</v>
      </c>
      <c r="S96" s="17">
        <f>SUM(S93:S95)</f>
        <v>0</v>
      </c>
      <c r="T96" s="17">
        <f t="shared" ref="T96:Z96" si="89">SUM(T93:T95)</f>
        <v>0</v>
      </c>
      <c r="U96" s="17">
        <f t="shared" si="89"/>
        <v>0</v>
      </c>
      <c r="V96" s="17">
        <f t="shared" si="89"/>
        <v>0</v>
      </c>
      <c r="W96" s="17">
        <f t="shared" si="89"/>
        <v>0</v>
      </c>
      <c r="X96" s="17">
        <f t="shared" si="89"/>
        <v>0</v>
      </c>
      <c r="Y96" s="17">
        <f t="shared" si="89"/>
        <v>0</v>
      </c>
      <c r="Z96" s="17">
        <f t="shared" si="89"/>
        <v>0</v>
      </c>
      <c r="AA96" s="32">
        <f t="shared" ref="AA96" si="90">SUM(AA93:AA95)</f>
        <v>0</v>
      </c>
    </row>
    <row r="97" spans="1:27" x14ac:dyDescent="0.25">
      <c r="A97" s="13">
        <v>322411</v>
      </c>
      <c r="B97" s="14" t="s">
        <v>52</v>
      </c>
      <c r="C97" s="290">
        <v>2750</v>
      </c>
      <c r="D97" s="12">
        <v>0</v>
      </c>
      <c r="E97" s="12">
        <v>779.12</v>
      </c>
      <c r="G97" s="44">
        <f t="shared" si="74"/>
        <v>28.331636363636363</v>
      </c>
      <c r="H97" s="44">
        <f t="shared" si="75"/>
        <v>0</v>
      </c>
      <c r="I97" s="13">
        <v>322411</v>
      </c>
      <c r="J97" s="14" t="s">
        <v>52</v>
      </c>
      <c r="K97" s="12">
        <v>0</v>
      </c>
      <c r="L97" s="12">
        <v>0</v>
      </c>
      <c r="M97" s="12">
        <v>779.12</v>
      </c>
      <c r="N97" s="12"/>
      <c r="O97" s="12"/>
      <c r="P97" s="12"/>
      <c r="Q97" s="60">
        <v>322411</v>
      </c>
      <c r="R97" s="53" t="s">
        <v>52</v>
      </c>
      <c r="S97" s="68"/>
      <c r="T97" s="31">
        <v>0</v>
      </c>
      <c r="U97" s="31"/>
      <c r="V97" s="31"/>
      <c r="W97" s="31"/>
      <c r="X97" s="31"/>
      <c r="Y97" s="136"/>
      <c r="Z97" s="31"/>
      <c r="AA97" s="31">
        <f t="shared" si="78"/>
        <v>0</v>
      </c>
    </row>
    <row r="98" spans="1:27" x14ac:dyDescent="0.25">
      <c r="A98" s="13">
        <v>322421</v>
      </c>
      <c r="B98" s="14" t="s">
        <v>152</v>
      </c>
      <c r="C98" s="290">
        <v>1197.98</v>
      </c>
      <c r="D98" s="12">
        <v>0</v>
      </c>
      <c r="E98" s="12">
        <v>1195.01</v>
      </c>
      <c r="G98" s="44">
        <f t="shared" si="74"/>
        <v>99.752082672498702</v>
      </c>
      <c r="H98" s="44">
        <f t="shared" si="75"/>
        <v>0</v>
      </c>
      <c r="I98" s="13">
        <v>322421</v>
      </c>
      <c r="J98" s="14" t="s">
        <v>152</v>
      </c>
      <c r="K98" s="17">
        <v>0</v>
      </c>
      <c r="L98" s="12">
        <v>0</v>
      </c>
      <c r="M98" s="12">
        <v>1195.01</v>
      </c>
      <c r="N98" s="17"/>
      <c r="O98" s="17"/>
      <c r="P98" s="17"/>
      <c r="Q98" s="60">
        <v>322421</v>
      </c>
      <c r="R98" s="53" t="s">
        <v>152</v>
      </c>
      <c r="S98" s="69"/>
      <c r="T98" s="31">
        <v>0</v>
      </c>
      <c r="U98" s="31"/>
      <c r="V98" s="32"/>
      <c r="W98" s="32"/>
      <c r="X98" s="32"/>
      <c r="Y98" s="137"/>
      <c r="Z98" s="32"/>
      <c r="AA98" s="31">
        <f t="shared" si="78"/>
        <v>0</v>
      </c>
    </row>
    <row r="99" spans="1:27" s="2" customFormat="1" x14ac:dyDescent="0.25">
      <c r="A99" s="15">
        <v>3224</v>
      </c>
      <c r="B99" s="16" t="s">
        <v>53</v>
      </c>
      <c r="C99" s="292">
        <f>SUM(C97:C98)</f>
        <v>3947.98</v>
      </c>
      <c r="D99" s="17">
        <f t="shared" ref="D99:E99" si="91">SUM(D97:D98)</f>
        <v>0</v>
      </c>
      <c r="E99" s="17">
        <f t="shared" si="91"/>
        <v>1974.13</v>
      </c>
      <c r="F99" s="19">
        <f>F97+F98</f>
        <v>0</v>
      </c>
      <c r="G99" s="45">
        <f t="shared" si="74"/>
        <v>50.003546117254906</v>
      </c>
      <c r="H99" s="45">
        <f t="shared" si="75"/>
        <v>0</v>
      </c>
      <c r="I99" s="15">
        <v>3224</v>
      </c>
      <c r="J99" s="16" t="s">
        <v>53</v>
      </c>
      <c r="K99" s="17">
        <f>SUM(K97:K98)</f>
        <v>0</v>
      </c>
      <c r="L99" s="17">
        <f t="shared" ref="L99:P99" si="92">SUM(L97:L98)</f>
        <v>0</v>
      </c>
      <c r="M99" s="17">
        <f t="shared" si="92"/>
        <v>1974.13</v>
      </c>
      <c r="N99" s="17">
        <f t="shared" si="92"/>
        <v>0</v>
      </c>
      <c r="O99" s="17">
        <f t="shared" si="92"/>
        <v>0</v>
      </c>
      <c r="P99" s="17">
        <f t="shared" si="92"/>
        <v>0</v>
      </c>
      <c r="Q99" s="61">
        <v>3224</v>
      </c>
      <c r="R99" s="54" t="s">
        <v>53</v>
      </c>
      <c r="S99" s="17">
        <f>SUM(S97:S98)</f>
        <v>0</v>
      </c>
      <c r="T99" s="17">
        <f t="shared" ref="T99:Z99" si="93">SUM(T97:T98)</f>
        <v>0</v>
      </c>
      <c r="U99" s="17">
        <f t="shared" si="93"/>
        <v>0</v>
      </c>
      <c r="V99" s="17">
        <f t="shared" si="93"/>
        <v>0</v>
      </c>
      <c r="W99" s="17">
        <f t="shared" si="93"/>
        <v>0</v>
      </c>
      <c r="X99" s="17">
        <f t="shared" si="93"/>
        <v>0</v>
      </c>
      <c r="Y99" s="17">
        <f t="shared" si="93"/>
        <v>0</v>
      </c>
      <c r="Z99" s="17">
        <f t="shared" si="93"/>
        <v>0</v>
      </c>
      <c r="AA99" s="32">
        <f t="shared" ref="AA99" si="94">AA97+AA98</f>
        <v>0</v>
      </c>
    </row>
    <row r="100" spans="1:27" x14ac:dyDescent="0.25">
      <c r="A100" s="13">
        <v>322511</v>
      </c>
      <c r="B100" s="14" t="s">
        <v>54</v>
      </c>
      <c r="C100" s="290">
        <v>47.23</v>
      </c>
      <c r="D100" s="12">
        <v>0</v>
      </c>
      <c r="E100" s="12">
        <v>556.62</v>
      </c>
      <c r="G100" s="44">
        <f t="shared" si="74"/>
        <v>1178.5305949608301</v>
      </c>
      <c r="H100" s="44">
        <f t="shared" si="75"/>
        <v>0</v>
      </c>
      <c r="I100" s="13">
        <v>322511</v>
      </c>
      <c r="J100" s="14" t="s">
        <v>54</v>
      </c>
      <c r="K100" s="12"/>
      <c r="L100" s="12">
        <v>249.09</v>
      </c>
      <c r="M100" s="12">
        <v>307.52999999999997</v>
      </c>
      <c r="N100" s="12"/>
      <c r="O100" s="12"/>
      <c r="P100" s="12"/>
      <c r="Q100" s="60">
        <v>322511</v>
      </c>
      <c r="R100" s="53" t="s">
        <v>54</v>
      </c>
      <c r="S100" s="68"/>
      <c r="T100" s="31">
        <v>0</v>
      </c>
      <c r="U100" s="31"/>
      <c r="V100" s="31"/>
      <c r="W100" s="31"/>
      <c r="X100" s="31"/>
      <c r="Y100" s="136"/>
      <c r="Z100" s="31"/>
      <c r="AA100" s="31">
        <f t="shared" si="78"/>
        <v>0</v>
      </c>
    </row>
    <row r="101" spans="1:27" s="2" customFormat="1" x14ac:dyDescent="0.25">
      <c r="A101" s="15">
        <v>3225</v>
      </c>
      <c r="B101" s="16" t="s">
        <v>55</v>
      </c>
      <c r="C101" s="292">
        <f>SUM(C100)</f>
        <v>47.23</v>
      </c>
      <c r="D101" s="17">
        <f t="shared" ref="D101:E101" si="95">SUM(D100)</f>
        <v>0</v>
      </c>
      <c r="E101" s="17">
        <f t="shared" si="95"/>
        <v>556.62</v>
      </c>
      <c r="F101" s="19">
        <f>F100</f>
        <v>0</v>
      </c>
      <c r="G101" s="45">
        <f t="shared" si="74"/>
        <v>1178.5305949608301</v>
      </c>
      <c r="H101" s="45">
        <f t="shared" si="75"/>
        <v>0</v>
      </c>
      <c r="I101" s="15">
        <v>3225</v>
      </c>
      <c r="J101" s="16" t="s">
        <v>55</v>
      </c>
      <c r="K101" s="17">
        <f>SUM(K100)</f>
        <v>0</v>
      </c>
      <c r="L101" s="17">
        <f t="shared" ref="L101:P101" si="96">SUM(L100)</f>
        <v>249.09</v>
      </c>
      <c r="M101" s="17">
        <f t="shared" si="96"/>
        <v>307.52999999999997</v>
      </c>
      <c r="N101" s="17">
        <f t="shared" si="96"/>
        <v>0</v>
      </c>
      <c r="O101" s="17">
        <f t="shared" si="96"/>
        <v>0</v>
      </c>
      <c r="P101" s="17">
        <f t="shared" si="96"/>
        <v>0</v>
      </c>
      <c r="Q101" s="61">
        <v>3225</v>
      </c>
      <c r="R101" s="54" t="s">
        <v>55</v>
      </c>
      <c r="S101" s="17">
        <f>SUM(S100)</f>
        <v>0</v>
      </c>
      <c r="T101" s="17">
        <f t="shared" ref="T101:Z101" si="97">SUM(T100)</f>
        <v>0</v>
      </c>
      <c r="U101" s="17">
        <f t="shared" si="97"/>
        <v>0</v>
      </c>
      <c r="V101" s="17">
        <f t="shared" si="97"/>
        <v>0</v>
      </c>
      <c r="W101" s="17">
        <f t="shared" si="97"/>
        <v>0</v>
      </c>
      <c r="X101" s="17">
        <f t="shared" si="97"/>
        <v>0</v>
      </c>
      <c r="Y101" s="17">
        <f t="shared" si="97"/>
        <v>0</v>
      </c>
      <c r="Z101" s="17">
        <f t="shared" si="97"/>
        <v>0</v>
      </c>
      <c r="AA101" s="31">
        <f t="shared" ref="AA101" si="98">AA100</f>
        <v>0</v>
      </c>
    </row>
    <row r="102" spans="1:27" x14ac:dyDescent="0.25">
      <c r="A102" s="13">
        <v>322711</v>
      </c>
      <c r="B102" s="14" t="s">
        <v>56</v>
      </c>
      <c r="C102" s="290">
        <v>0</v>
      </c>
      <c r="D102" s="12">
        <v>0</v>
      </c>
      <c r="E102" s="12">
        <v>147.38999999999999</v>
      </c>
      <c r="G102" s="44">
        <f t="shared" si="74"/>
        <v>0</v>
      </c>
      <c r="H102" s="44">
        <f t="shared" si="75"/>
        <v>0</v>
      </c>
      <c r="I102" s="13">
        <v>322711</v>
      </c>
      <c r="J102" s="14" t="s">
        <v>56</v>
      </c>
      <c r="K102" s="12"/>
      <c r="L102" s="12"/>
      <c r="M102" s="12">
        <v>147.38999999999999</v>
      </c>
      <c r="N102" s="12"/>
      <c r="O102" s="12"/>
      <c r="P102" s="12"/>
      <c r="Q102" s="60">
        <v>322711</v>
      </c>
      <c r="R102" s="53" t="s">
        <v>56</v>
      </c>
      <c r="S102" s="69"/>
      <c r="T102" s="32"/>
      <c r="U102" s="32"/>
      <c r="V102" s="32"/>
      <c r="W102" s="32"/>
      <c r="X102" s="32"/>
      <c r="Y102" s="137"/>
      <c r="Z102" s="32"/>
      <c r="AA102" s="31">
        <f t="shared" si="78"/>
        <v>0</v>
      </c>
    </row>
    <row r="103" spans="1:27" s="2" customFormat="1" x14ac:dyDescent="0.25">
      <c r="A103" s="15">
        <v>3227</v>
      </c>
      <c r="B103" s="16" t="s">
        <v>56</v>
      </c>
      <c r="C103" s="292">
        <f>SUM(C102)</f>
        <v>0</v>
      </c>
      <c r="D103" s="17">
        <f t="shared" ref="D103:E103" si="99">SUM(D102)</f>
        <v>0</v>
      </c>
      <c r="E103" s="17">
        <f t="shared" si="99"/>
        <v>147.38999999999999</v>
      </c>
      <c r="F103" s="261">
        <f>F102</f>
        <v>0</v>
      </c>
      <c r="G103" s="45">
        <f t="shared" si="74"/>
        <v>0</v>
      </c>
      <c r="H103" s="45">
        <f t="shared" si="75"/>
        <v>0</v>
      </c>
      <c r="I103" s="15">
        <v>3227</v>
      </c>
      <c r="J103" s="16" t="s">
        <v>56</v>
      </c>
      <c r="K103" s="17">
        <f>SUM(K102)</f>
        <v>0</v>
      </c>
      <c r="L103" s="17">
        <f t="shared" ref="L103:P103" si="100">SUM(L102)</f>
        <v>0</v>
      </c>
      <c r="M103" s="17">
        <f t="shared" si="100"/>
        <v>147.38999999999999</v>
      </c>
      <c r="N103" s="17">
        <f t="shared" si="100"/>
        <v>0</v>
      </c>
      <c r="O103" s="17">
        <f t="shared" si="100"/>
        <v>0</v>
      </c>
      <c r="P103" s="17">
        <f t="shared" si="100"/>
        <v>0</v>
      </c>
      <c r="Q103" s="61">
        <v>3227</v>
      </c>
      <c r="R103" s="54" t="s">
        <v>56</v>
      </c>
      <c r="S103" s="17">
        <f>SUM(S102)</f>
        <v>0</v>
      </c>
      <c r="T103" s="17">
        <f t="shared" ref="T103:Z103" si="101">SUM(T102)</f>
        <v>0</v>
      </c>
      <c r="U103" s="17">
        <f t="shared" si="101"/>
        <v>0</v>
      </c>
      <c r="V103" s="17">
        <f t="shared" si="101"/>
        <v>0</v>
      </c>
      <c r="W103" s="17">
        <f t="shared" si="101"/>
        <v>0</v>
      </c>
      <c r="X103" s="17">
        <f t="shared" si="101"/>
        <v>0</v>
      </c>
      <c r="Y103" s="17">
        <f t="shared" si="101"/>
        <v>0</v>
      </c>
      <c r="Z103" s="17">
        <f t="shared" si="101"/>
        <v>0</v>
      </c>
      <c r="AA103" s="32">
        <f t="shared" ref="AA103" si="102">AA102</f>
        <v>0</v>
      </c>
    </row>
    <row r="104" spans="1:27" x14ac:dyDescent="0.25">
      <c r="A104" s="376" t="str">
        <f>A1</f>
        <v>KOMERCIJALNA I TRGOVAČKA ŠKOLA BJELOVAR</v>
      </c>
      <c r="B104" s="376"/>
      <c r="C104" s="376"/>
      <c r="D104" s="376"/>
      <c r="I104" s="376" t="str">
        <f>A1</f>
        <v>KOMERCIJALNA I TRGOVAČKA ŠKOLA BJELOVAR</v>
      </c>
      <c r="J104" s="376"/>
      <c r="K104" s="376"/>
      <c r="L104" s="376"/>
      <c r="M104" s="7"/>
      <c r="N104" s="7"/>
      <c r="O104" s="7"/>
      <c r="P104" s="7"/>
      <c r="Q104" s="380" t="str">
        <f>A1</f>
        <v>KOMERCIJALNA I TRGOVAČKA ŠKOLA BJELOVAR</v>
      </c>
      <c r="R104" s="380"/>
      <c r="S104" s="380"/>
      <c r="T104" s="380"/>
      <c r="U104" s="34"/>
      <c r="V104" s="34"/>
    </row>
    <row r="105" spans="1:27" x14ac:dyDescent="0.25">
      <c r="A105" s="385" t="str">
        <f>A2</f>
        <v>BJELOVAR, POLJANA DR. FRANJE TUĐMANA 9</v>
      </c>
      <c r="B105" s="385"/>
      <c r="C105" s="385"/>
      <c r="D105" s="385"/>
      <c r="H105" s="24" t="s">
        <v>159</v>
      </c>
      <c r="I105" s="385" t="str">
        <f>A2</f>
        <v>BJELOVAR, POLJANA DR. FRANJE TUĐMANA 9</v>
      </c>
      <c r="J105" s="385"/>
      <c r="K105" s="385"/>
      <c r="L105" s="385"/>
      <c r="M105" s="7"/>
      <c r="N105" s="7"/>
      <c r="O105" s="7"/>
      <c r="P105" s="24" t="str">
        <f>H105</f>
        <v>str.4</v>
      </c>
      <c r="Q105" s="380" t="str">
        <f>A2</f>
        <v>BJELOVAR, POLJANA DR. FRANJE TUĐMANA 9</v>
      </c>
      <c r="R105" s="380"/>
      <c r="S105" s="380"/>
      <c r="T105" s="380"/>
      <c r="U105" s="34"/>
      <c r="V105" s="34"/>
      <c r="AA105" s="27" t="str">
        <f>P105</f>
        <v>str.4</v>
      </c>
    </row>
    <row r="106" spans="1:27" x14ac:dyDescent="0.25">
      <c r="A106" s="35"/>
      <c r="B106" s="35"/>
      <c r="C106" s="286"/>
      <c r="D106" s="35"/>
      <c r="H106" s="24"/>
      <c r="I106" s="35"/>
      <c r="J106" s="35"/>
      <c r="K106" s="35"/>
      <c r="L106" s="35"/>
      <c r="M106" s="7"/>
      <c r="N106" s="7"/>
      <c r="O106" s="7"/>
      <c r="P106" s="24"/>
      <c r="Q106" s="57"/>
      <c r="R106" s="57"/>
      <c r="S106" s="64"/>
      <c r="T106" s="57"/>
      <c r="U106" s="34"/>
      <c r="V106" s="34"/>
      <c r="AA106" s="27"/>
    </row>
    <row r="107" spans="1:27" ht="15.75" x14ac:dyDescent="0.3">
      <c r="A107" s="20"/>
      <c r="B107" s="381" t="str">
        <f>B4</f>
        <v>IZVJEŠTAJ O IZVRŠENJU FINANCIJSKOG PLANA  I - VI 2026.</v>
      </c>
      <c r="C107" s="381"/>
      <c r="D107" s="381"/>
      <c r="E107" s="381"/>
      <c r="F107" s="381"/>
      <c r="G107" s="381"/>
      <c r="H107" s="381"/>
      <c r="I107" s="20"/>
      <c r="J107" s="381" t="str">
        <f>B4</f>
        <v>IZVJEŠTAJ O IZVRŠENJU FINANCIJSKOG PLANA  I - VI 2026.</v>
      </c>
      <c r="K107" s="381"/>
      <c r="L107" s="381"/>
      <c r="M107" s="381"/>
      <c r="N107" s="381"/>
      <c r="O107" s="381"/>
      <c r="P107" s="381"/>
      <c r="Q107" s="57"/>
      <c r="R107" s="381" t="str">
        <f>B4</f>
        <v>IZVJEŠTAJ O IZVRŠENJU FINANCIJSKOG PLANA  I - VI 2026.</v>
      </c>
      <c r="S107" s="381"/>
      <c r="T107" s="381"/>
      <c r="U107" s="381"/>
      <c r="V107" s="381"/>
      <c r="W107" s="381"/>
      <c r="X107" s="381"/>
      <c r="Y107" s="381"/>
      <c r="Z107" s="381"/>
      <c r="AA107" s="381"/>
    </row>
    <row r="108" spans="1:27" x14ac:dyDescent="0.25">
      <c r="I108" s="1"/>
      <c r="J108" s="3"/>
      <c r="K108" s="7"/>
      <c r="L108" s="7"/>
      <c r="M108" s="7"/>
      <c r="N108" s="7"/>
      <c r="O108" s="7"/>
      <c r="P108" s="7"/>
      <c r="Q108" s="58"/>
    </row>
    <row r="109" spans="1:27" ht="15" customHeight="1" x14ac:dyDescent="0.25">
      <c r="A109" s="4"/>
      <c r="B109" s="5"/>
      <c r="C109" s="288" t="str">
        <f t="shared" ref="C109:E110" si="103">C6</f>
        <v>IZVRŠENO</v>
      </c>
      <c r="D109" s="36" t="str">
        <f t="shared" si="103"/>
        <v>PLAN</v>
      </c>
      <c r="E109" s="36" t="str">
        <f t="shared" si="103"/>
        <v>IZVRŠENO</v>
      </c>
      <c r="G109" s="42" t="str">
        <f>G6</f>
        <v>INDEKS</v>
      </c>
      <c r="H109" s="26" t="str">
        <f>H6</f>
        <v xml:space="preserve">INDEKS </v>
      </c>
      <c r="I109" s="4"/>
      <c r="J109" s="5"/>
      <c r="K109" s="377" t="s">
        <v>139</v>
      </c>
      <c r="L109" s="378"/>
      <c r="M109" s="377" t="s">
        <v>142</v>
      </c>
      <c r="N109" s="379"/>
      <c r="O109" s="379"/>
      <c r="P109" s="378"/>
      <c r="Q109" s="59"/>
      <c r="R109" s="55"/>
      <c r="S109" s="382" t="s">
        <v>144</v>
      </c>
      <c r="T109" s="383"/>
      <c r="U109" s="383"/>
      <c r="V109" s="383"/>
      <c r="W109" s="384"/>
      <c r="X109" s="383" t="s">
        <v>4</v>
      </c>
      <c r="Y109" s="383"/>
      <c r="Z109" s="383"/>
      <c r="AA109" s="384"/>
    </row>
    <row r="110" spans="1:27" x14ac:dyDescent="0.25">
      <c r="A110" s="97" t="s">
        <v>6</v>
      </c>
      <c r="B110" s="97" t="s">
        <v>7</v>
      </c>
      <c r="C110" s="289" t="str">
        <f t="shared" si="103"/>
        <v>I - VI 2025.</v>
      </c>
      <c r="D110" s="37" t="str">
        <f t="shared" si="103"/>
        <v>2026.</v>
      </c>
      <c r="E110" s="37" t="str">
        <f t="shared" si="103"/>
        <v>I - VI 2026.</v>
      </c>
      <c r="G110" s="43" t="str">
        <f>G7</f>
        <v>2026/2025.</v>
      </c>
      <c r="H110" s="38" t="str">
        <f>H7</f>
        <v>IZVR / PLAN</v>
      </c>
      <c r="I110" s="97" t="s">
        <v>6</v>
      </c>
      <c r="J110" s="97" t="s">
        <v>7</v>
      </c>
      <c r="K110" s="38" t="str">
        <f t="shared" ref="K110:P110" si="104">K7</f>
        <v>RIZNICA</v>
      </c>
      <c r="L110" s="38" t="str">
        <f t="shared" si="104"/>
        <v>OSTALO</v>
      </c>
      <c r="M110" s="38" t="str">
        <f t="shared" si="104"/>
        <v>DECENTRALIZ.</v>
      </c>
      <c r="N110" s="38" t="str">
        <f t="shared" si="104"/>
        <v>KNJIŽNA GRAĐA</v>
      </c>
      <c r="O110" s="38" t="str">
        <f t="shared" si="104"/>
        <v>e-tehničar</v>
      </c>
      <c r="P110" s="38" t="str">
        <f t="shared" si="104"/>
        <v>OSTALO</v>
      </c>
      <c r="Q110" s="107" t="s">
        <v>6</v>
      </c>
      <c r="R110" s="107" t="s">
        <v>7</v>
      </c>
      <c r="S110" s="66" t="str">
        <f t="shared" ref="S110:AA110" si="105">S7</f>
        <v>ERASMUS+</v>
      </c>
      <c r="T110" s="66" t="str">
        <f t="shared" si="105"/>
        <v>ZAKUP</v>
      </c>
      <c r="U110" s="66" t="str">
        <f t="shared" si="105"/>
        <v>KAMATA</v>
      </c>
      <c r="V110" s="66" t="str">
        <f t="shared" si="105"/>
        <v>DONACIJE</v>
      </c>
      <c r="W110" s="66" t="str">
        <f t="shared" si="105"/>
        <v>OSTALO</v>
      </c>
      <c r="X110" s="66" t="str">
        <f t="shared" si="105"/>
        <v>SUFINANCIRANJE</v>
      </c>
      <c r="Y110" s="66" t="str">
        <f t="shared" si="105"/>
        <v>SVJEDODŽBE</v>
      </c>
      <c r="Z110" s="66" t="str">
        <f t="shared" si="105"/>
        <v>IZLETI</v>
      </c>
      <c r="AA110" s="66" t="str">
        <f t="shared" si="105"/>
        <v>OSTALO</v>
      </c>
    </row>
    <row r="111" spans="1:27" x14ac:dyDescent="0.25">
      <c r="A111" s="124">
        <v>322</v>
      </c>
      <c r="B111" s="125" t="s">
        <v>57</v>
      </c>
      <c r="C111" s="294">
        <f>C89+C92+C96+C99+C101+C103</f>
        <v>16342.02</v>
      </c>
      <c r="D111" s="93">
        <f>D89+D92+D96+D99+D101+D103</f>
        <v>35450</v>
      </c>
      <c r="E111" s="93">
        <f>E89+E92+E96+E99+E101+E103</f>
        <v>15702.109999999999</v>
      </c>
      <c r="F111" s="19" t="e">
        <f>F101+#REF!+F105+F107+F109</f>
        <v>#REF!</v>
      </c>
      <c r="G111" s="126">
        <f>IF(C111&lt;&gt;0,E111/C111*100,0)</f>
        <v>96.084266204545088</v>
      </c>
      <c r="H111" s="126">
        <f>IF(D111&lt;&gt;0,E111/D111*100,0)</f>
        <v>44.293681241184764</v>
      </c>
      <c r="I111" s="124">
        <v>322</v>
      </c>
      <c r="J111" s="125" t="s">
        <v>57</v>
      </c>
      <c r="K111" s="93">
        <f t="shared" ref="K111:P111" si="106">K89+K92+K96+K99+K101+K103</f>
        <v>0</v>
      </c>
      <c r="L111" s="93">
        <f t="shared" si="106"/>
        <v>249.09</v>
      </c>
      <c r="M111" s="93">
        <f t="shared" si="106"/>
        <v>15307.249999999998</v>
      </c>
      <c r="N111" s="93">
        <f t="shared" si="106"/>
        <v>0</v>
      </c>
      <c r="O111" s="93">
        <f t="shared" si="106"/>
        <v>0</v>
      </c>
      <c r="P111" s="93">
        <f t="shared" si="106"/>
        <v>0</v>
      </c>
      <c r="Q111" s="127">
        <v>322</v>
      </c>
      <c r="R111" s="128" t="s">
        <v>57</v>
      </c>
      <c r="S111" s="93">
        <f t="shared" ref="S111:AA111" si="107">S89+S92+S96+S99+S101+S103</f>
        <v>0</v>
      </c>
      <c r="T111" s="93">
        <f t="shared" si="107"/>
        <v>145.77000000000001</v>
      </c>
      <c r="U111" s="93">
        <f t="shared" si="107"/>
        <v>0</v>
      </c>
      <c r="V111" s="93">
        <f t="shared" si="107"/>
        <v>0</v>
      </c>
      <c r="W111" s="93">
        <f t="shared" si="107"/>
        <v>0</v>
      </c>
      <c r="X111" s="93">
        <f t="shared" si="107"/>
        <v>0</v>
      </c>
      <c r="Y111" s="93">
        <f t="shared" si="107"/>
        <v>0</v>
      </c>
      <c r="Z111" s="93">
        <f t="shared" si="107"/>
        <v>0</v>
      </c>
      <c r="AA111" s="94">
        <f t="shared" si="107"/>
        <v>-2.8421709430404007E-14</v>
      </c>
    </row>
    <row r="112" spans="1:27" x14ac:dyDescent="0.25">
      <c r="A112" s="13">
        <v>323111</v>
      </c>
      <c r="B112" s="14" t="s">
        <v>58</v>
      </c>
      <c r="C112" s="290">
        <v>1098.08</v>
      </c>
      <c r="D112" s="12">
        <v>61360</v>
      </c>
      <c r="E112" s="12">
        <v>1160.1300000000001</v>
      </c>
      <c r="G112" s="44">
        <f>IF(C112&lt;&gt;0,E112/C112*100,0)</f>
        <v>105.65077225703048</v>
      </c>
      <c r="H112" s="44">
        <f>IF(D112&lt;&gt;0,E112/D112*100,0)</f>
        <v>1.8906942633637551</v>
      </c>
      <c r="I112" s="13">
        <v>323111</v>
      </c>
      <c r="J112" s="14" t="s">
        <v>58</v>
      </c>
      <c r="K112" s="12"/>
      <c r="L112" s="12"/>
      <c r="M112" s="12">
        <v>1160.1300000000001</v>
      </c>
      <c r="N112" s="12"/>
      <c r="O112" s="12"/>
      <c r="P112" s="12"/>
      <c r="Q112" s="60">
        <v>323111</v>
      </c>
      <c r="R112" s="53" t="s">
        <v>58</v>
      </c>
      <c r="S112" s="68"/>
      <c r="T112" s="31"/>
      <c r="U112" s="31"/>
      <c r="V112" s="31"/>
      <c r="W112" s="31"/>
      <c r="X112" s="31"/>
      <c r="Y112" s="136"/>
      <c r="Z112" s="31"/>
      <c r="AA112" s="31">
        <f>E112-K112-L112-M112-N112-O112-P112-S112-T112-U112-V112-W112-X112-Y112-Z112</f>
        <v>0</v>
      </c>
    </row>
    <row r="113" spans="1:27" x14ac:dyDescent="0.25">
      <c r="A113" s="13">
        <v>323121</v>
      </c>
      <c r="B113" s="14" t="s">
        <v>59</v>
      </c>
      <c r="C113" s="290">
        <v>0</v>
      </c>
      <c r="D113" s="12">
        <v>0</v>
      </c>
      <c r="E113" s="12">
        <v>0</v>
      </c>
      <c r="F113" s="11">
        <f>F112</f>
        <v>0</v>
      </c>
      <c r="G113" s="44">
        <f>IF(C113&lt;&gt;0,E113/C113*100,0)</f>
        <v>0</v>
      </c>
      <c r="H113" s="44">
        <f>IF(D113&lt;&gt;0,E113/D113*100,0)</f>
        <v>0</v>
      </c>
      <c r="I113" s="13">
        <v>323121</v>
      </c>
      <c r="J113" s="14" t="s">
        <v>59</v>
      </c>
      <c r="K113" s="12"/>
      <c r="L113" s="12"/>
      <c r="M113" s="12">
        <v>0</v>
      </c>
      <c r="N113" s="12"/>
      <c r="O113" s="12"/>
      <c r="P113" s="12"/>
      <c r="Q113" s="60">
        <v>323121</v>
      </c>
      <c r="R113" s="53" t="s">
        <v>59</v>
      </c>
      <c r="S113" s="68"/>
      <c r="T113" s="31"/>
      <c r="U113" s="31"/>
      <c r="V113" s="31"/>
      <c r="W113" s="31"/>
      <c r="X113" s="31"/>
      <c r="Y113" s="136"/>
      <c r="Z113" s="31"/>
      <c r="AA113" s="31">
        <f>E113-K113-L113-M113-N113-O113-P113-S113-T113-U113-V113-W113-X113-Y113-Z113</f>
        <v>0</v>
      </c>
    </row>
    <row r="114" spans="1:27" x14ac:dyDescent="0.25">
      <c r="A114" s="4">
        <v>323131</v>
      </c>
      <c r="B114" s="5" t="s">
        <v>60</v>
      </c>
      <c r="C114" s="295">
        <v>167.87</v>
      </c>
      <c r="D114" s="8">
        <v>0</v>
      </c>
      <c r="E114" s="8">
        <v>148.76</v>
      </c>
      <c r="G114" s="44">
        <f>IF(C114&lt;&gt;0,E114/C114*100,0)</f>
        <v>88.616191100256145</v>
      </c>
      <c r="H114" s="44">
        <f>IF(D114&lt;&gt;0,E114/D114*100,0)</f>
        <v>0</v>
      </c>
      <c r="I114" s="4">
        <v>323131</v>
      </c>
      <c r="J114" s="5" t="s">
        <v>60</v>
      </c>
      <c r="K114" s="12"/>
      <c r="L114" s="12"/>
      <c r="M114" s="12">
        <v>148.76</v>
      </c>
      <c r="N114" s="12"/>
      <c r="O114" s="12"/>
      <c r="P114" s="12"/>
      <c r="Q114" s="59">
        <v>323131</v>
      </c>
      <c r="R114" s="55" t="s">
        <v>60</v>
      </c>
      <c r="S114" s="68"/>
      <c r="T114" s="31"/>
      <c r="U114" s="31"/>
      <c r="V114" s="31"/>
      <c r="W114" s="31"/>
      <c r="X114" s="31"/>
      <c r="Y114" s="136"/>
      <c r="Z114" s="31"/>
      <c r="AA114" s="31">
        <f>E114-K114-L114-M114-N114-O114-P114-S114-T114-U114-V114-W114-X114-Y114-Z114</f>
        <v>0</v>
      </c>
    </row>
    <row r="115" spans="1:27" x14ac:dyDescent="0.25">
      <c r="A115" s="13">
        <v>323191</v>
      </c>
      <c r="B115" s="14" t="s">
        <v>61</v>
      </c>
      <c r="C115" s="290">
        <v>6772.76</v>
      </c>
      <c r="D115" s="12">
        <v>0</v>
      </c>
      <c r="E115" s="12">
        <v>10463.08</v>
      </c>
      <c r="G115" s="44">
        <f>IF(C115&lt;&gt;0,E115/C115*100,0)</f>
        <v>154.48768301253847</v>
      </c>
      <c r="H115" s="44">
        <f>IF(D115&lt;&gt;0,E115/D115*100,0)</f>
        <v>0</v>
      </c>
      <c r="I115" s="13">
        <v>323191</v>
      </c>
      <c r="J115" s="14" t="s">
        <v>61</v>
      </c>
      <c r="K115" s="12"/>
      <c r="L115" s="12">
        <v>0</v>
      </c>
      <c r="M115" s="12">
        <v>371.4</v>
      </c>
      <c r="N115" s="12"/>
      <c r="O115" s="12"/>
      <c r="P115" s="12">
        <v>116.66</v>
      </c>
      <c r="Q115" s="60">
        <v>323191</v>
      </c>
      <c r="R115" s="53" t="s">
        <v>61</v>
      </c>
      <c r="S115" s="31">
        <v>9975.02</v>
      </c>
      <c r="T115" s="31">
        <v>0</v>
      </c>
      <c r="U115" s="31">
        <v>0</v>
      </c>
      <c r="V115" s="31"/>
      <c r="W115" s="31"/>
      <c r="X115" s="31">
        <v>0</v>
      </c>
      <c r="Y115" s="136"/>
      <c r="Z115" s="31"/>
      <c r="AA115" s="31">
        <f>E115-K115-L115-M115-N115-O115-P115-S115-T115-U115-V115-W115-X115-Y115-Z115</f>
        <v>0</v>
      </c>
    </row>
    <row r="116" spans="1:27" s="2" customFormat="1" x14ac:dyDescent="0.25">
      <c r="A116" s="104">
        <v>3231</v>
      </c>
      <c r="B116" s="106" t="s">
        <v>162</v>
      </c>
      <c r="C116" s="296">
        <f>SUM(C112:C115)</f>
        <v>8038.71</v>
      </c>
      <c r="D116" s="121">
        <f t="shared" ref="D116:E116" si="108">SUM(D112:D115)</f>
        <v>61360</v>
      </c>
      <c r="E116" s="121">
        <f t="shared" si="108"/>
        <v>11771.97</v>
      </c>
      <c r="F116" s="19"/>
      <c r="G116" s="44">
        <f t="shared" ref="G116:G136" si="109">IF(C116&lt;&gt;0,E116/C116*100,0)</f>
        <v>146.44103344939671</v>
      </c>
      <c r="H116" s="44">
        <f t="shared" ref="H116:H136" si="110">IF(D116&lt;&gt;0,E116/D116*100,0)</f>
        <v>19.185088005215121</v>
      </c>
      <c r="I116" s="104">
        <v>3231</v>
      </c>
      <c r="J116" s="106" t="s">
        <v>162</v>
      </c>
      <c r="K116" s="121">
        <f>SUM(K112:K115)</f>
        <v>0</v>
      </c>
      <c r="L116" s="121">
        <f t="shared" ref="L116:P116" si="111">SUM(L112:L115)</f>
        <v>0</v>
      </c>
      <c r="M116" s="121">
        <f t="shared" si="111"/>
        <v>1680.29</v>
      </c>
      <c r="N116" s="121">
        <f t="shared" si="111"/>
        <v>0</v>
      </c>
      <c r="O116" s="121">
        <f t="shared" si="111"/>
        <v>0</v>
      </c>
      <c r="P116" s="121">
        <f t="shared" si="111"/>
        <v>116.66</v>
      </c>
      <c r="Q116" s="98">
        <v>3231</v>
      </c>
      <c r="R116" s="113" t="s">
        <v>162</v>
      </c>
      <c r="S116" s="121">
        <f>SUM(S112:S115)</f>
        <v>9975.02</v>
      </c>
      <c r="T116" s="121">
        <f t="shared" ref="T116:Z116" si="112">SUM(T112:T115)</f>
        <v>0</v>
      </c>
      <c r="U116" s="121">
        <f t="shared" si="112"/>
        <v>0</v>
      </c>
      <c r="V116" s="121">
        <f t="shared" si="112"/>
        <v>0</v>
      </c>
      <c r="W116" s="121">
        <f t="shared" si="112"/>
        <v>0</v>
      </c>
      <c r="X116" s="121">
        <f t="shared" si="112"/>
        <v>0</v>
      </c>
      <c r="Y116" s="121">
        <f t="shared" si="112"/>
        <v>0</v>
      </c>
      <c r="Z116" s="121">
        <f t="shared" si="112"/>
        <v>0</v>
      </c>
      <c r="AA116" s="101">
        <f t="shared" ref="AA116" si="113">SUM(AA112:AA115)</f>
        <v>0</v>
      </c>
    </row>
    <row r="117" spans="1:27" x14ac:dyDescent="0.25">
      <c r="A117" s="13">
        <v>323211</v>
      </c>
      <c r="B117" s="14" t="s">
        <v>62</v>
      </c>
      <c r="C117" s="290">
        <v>2568</v>
      </c>
      <c r="D117" s="12">
        <v>0</v>
      </c>
      <c r="E117" s="12">
        <v>0</v>
      </c>
      <c r="G117" s="44">
        <f t="shared" si="109"/>
        <v>0</v>
      </c>
      <c r="H117" s="44">
        <f t="shared" si="110"/>
        <v>0</v>
      </c>
      <c r="I117" s="13">
        <v>323211</v>
      </c>
      <c r="J117" s="14" t="s">
        <v>62</v>
      </c>
      <c r="K117" s="25"/>
      <c r="L117" s="25"/>
      <c r="M117" s="25">
        <v>0</v>
      </c>
      <c r="N117" s="25"/>
      <c r="O117" s="25"/>
      <c r="P117" s="25"/>
      <c r="Q117" s="60">
        <v>323211</v>
      </c>
      <c r="R117" s="53" t="s">
        <v>62</v>
      </c>
      <c r="S117" s="67"/>
      <c r="T117" s="30">
        <v>0</v>
      </c>
      <c r="U117" s="30"/>
      <c r="V117" s="30"/>
      <c r="W117" s="30">
        <v>0</v>
      </c>
      <c r="X117" s="30"/>
      <c r="Y117" s="30">
        <v>0</v>
      </c>
      <c r="Z117" s="30"/>
      <c r="AA117" s="31">
        <f t="shared" ref="AA117:AA136" si="114">E117-K117-L117-M117-N117-O117-P117-S117-T117-U117-V117-W117-X117-Y117-Z117</f>
        <v>0</v>
      </c>
    </row>
    <row r="118" spans="1:27" x14ac:dyDescent="0.25">
      <c r="A118" s="13">
        <v>323221</v>
      </c>
      <c r="B118" s="14" t="s">
        <v>63</v>
      </c>
      <c r="C118" s="290">
        <v>1040.78</v>
      </c>
      <c r="D118" s="12">
        <v>0</v>
      </c>
      <c r="E118" s="12">
        <v>314.89999999999998</v>
      </c>
      <c r="G118" s="44">
        <f t="shared" si="109"/>
        <v>30.256154038317412</v>
      </c>
      <c r="H118" s="44">
        <f t="shared" si="110"/>
        <v>0</v>
      </c>
      <c r="I118" s="13">
        <v>323221</v>
      </c>
      <c r="J118" s="14" t="s">
        <v>63</v>
      </c>
      <c r="K118" s="12"/>
      <c r="L118" s="12"/>
      <c r="M118" s="12">
        <v>314.89999999999998</v>
      </c>
      <c r="N118" s="12"/>
      <c r="O118" s="12"/>
      <c r="P118" s="12"/>
      <c r="Q118" s="60">
        <v>323221</v>
      </c>
      <c r="R118" s="53" t="s">
        <v>63</v>
      </c>
      <c r="S118" s="68"/>
      <c r="T118" s="31"/>
      <c r="U118" s="31"/>
      <c r="V118" s="31"/>
      <c r="W118" s="31"/>
      <c r="X118" s="31"/>
      <c r="Y118" s="136"/>
      <c r="Z118" s="31"/>
      <c r="AA118" s="31">
        <f t="shared" si="114"/>
        <v>0</v>
      </c>
    </row>
    <row r="119" spans="1:27" x14ac:dyDescent="0.25">
      <c r="A119" s="13">
        <v>323291</v>
      </c>
      <c r="B119" s="14" t="s">
        <v>64</v>
      </c>
      <c r="C119" s="290">
        <v>3725.96</v>
      </c>
      <c r="D119" s="12">
        <v>0</v>
      </c>
      <c r="E119" s="12">
        <v>839.93</v>
      </c>
      <c r="G119" s="44">
        <f t="shared" si="109"/>
        <v>22.542646727286389</v>
      </c>
      <c r="H119" s="44">
        <f t="shared" si="110"/>
        <v>0</v>
      </c>
      <c r="I119" s="13">
        <v>323291</v>
      </c>
      <c r="J119" s="14" t="s">
        <v>64</v>
      </c>
      <c r="K119" s="12"/>
      <c r="L119" s="12"/>
      <c r="M119" s="12">
        <v>839.93</v>
      </c>
      <c r="N119" s="12"/>
      <c r="O119" s="12"/>
      <c r="P119" s="12">
        <v>0</v>
      </c>
      <c r="Q119" s="60">
        <v>323291</v>
      </c>
      <c r="R119" s="53" t="s">
        <v>64</v>
      </c>
      <c r="S119" s="69"/>
      <c r="T119" s="32"/>
      <c r="U119" s="32"/>
      <c r="V119" s="32"/>
      <c r="W119" s="32"/>
      <c r="X119" s="32"/>
      <c r="Y119" s="137"/>
      <c r="Z119" s="32"/>
      <c r="AA119" s="31">
        <f t="shared" si="114"/>
        <v>0</v>
      </c>
    </row>
    <row r="120" spans="1:27" s="2" customFormat="1" x14ac:dyDescent="0.25">
      <c r="A120" s="15">
        <v>3232</v>
      </c>
      <c r="B120" s="16" t="s">
        <v>65</v>
      </c>
      <c r="C120" s="292">
        <f>SUM(C117:C119)</f>
        <v>7334.74</v>
      </c>
      <c r="D120" s="17">
        <f t="shared" ref="D120:E120" si="115">SUM(D117:D119)</f>
        <v>0</v>
      </c>
      <c r="E120" s="17">
        <f t="shared" si="115"/>
        <v>1154.83</v>
      </c>
      <c r="F120" s="19">
        <f>F117+F118+F119</f>
        <v>0</v>
      </c>
      <c r="G120" s="45">
        <f t="shared" si="109"/>
        <v>15.74466170580007</v>
      </c>
      <c r="H120" s="45">
        <f t="shared" si="110"/>
        <v>0</v>
      </c>
      <c r="I120" s="15">
        <v>3232</v>
      </c>
      <c r="J120" s="16" t="s">
        <v>65</v>
      </c>
      <c r="K120" s="17">
        <f>SUM(K117:K119)</f>
        <v>0</v>
      </c>
      <c r="L120" s="17">
        <f t="shared" ref="L120:P120" si="116">SUM(L117:L119)</f>
        <v>0</v>
      </c>
      <c r="M120" s="17">
        <f t="shared" si="116"/>
        <v>1154.83</v>
      </c>
      <c r="N120" s="17">
        <f t="shared" si="116"/>
        <v>0</v>
      </c>
      <c r="O120" s="17">
        <f t="shared" si="116"/>
        <v>0</v>
      </c>
      <c r="P120" s="17">
        <f t="shared" si="116"/>
        <v>0</v>
      </c>
      <c r="Q120" s="61">
        <v>3232</v>
      </c>
      <c r="R120" s="54" t="s">
        <v>65</v>
      </c>
      <c r="S120" s="17">
        <f>SUM(S117:S119)</f>
        <v>0</v>
      </c>
      <c r="T120" s="17">
        <f t="shared" ref="T120:Z120" si="117">SUM(T117:T119)</f>
        <v>0</v>
      </c>
      <c r="U120" s="17">
        <f t="shared" si="117"/>
        <v>0</v>
      </c>
      <c r="V120" s="17">
        <f t="shared" si="117"/>
        <v>0</v>
      </c>
      <c r="W120" s="17">
        <f t="shared" si="117"/>
        <v>0</v>
      </c>
      <c r="X120" s="17">
        <f t="shared" si="117"/>
        <v>0</v>
      </c>
      <c r="Y120" s="17">
        <f t="shared" si="117"/>
        <v>0</v>
      </c>
      <c r="Z120" s="17">
        <f t="shared" si="117"/>
        <v>0</v>
      </c>
      <c r="AA120" s="32">
        <f t="shared" ref="AA120" si="118">SUM(AA117:AA119)</f>
        <v>0</v>
      </c>
    </row>
    <row r="121" spans="1:27" x14ac:dyDescent="0.25">
      <c r="A121" s="13">
        <v>323311</v>
      </c>
      <c r="B121" s="14" t="s">
        <v>160</v>
      </c>
      <c r="C121" s="290">
        <v>0</v>
      </c>
      <c r="D121" s="91">
        <v>0</v>
      </c>
      <c r="E121" s="12">
        <v>0</v>
      </c>
      <c r="G121" s="44">
        <f t="shared" si="109"/>
        <v>0</v>
      </c>
      <c r="H121" s="44">
        <f>IF(D122&lt;&gt;0,E122/D122*100,0)</f>
        <v>0</v>
      </c>
      <c r="I121" s="13">
        <v>323311</v>
      </c>
      <c r="J121" s="14" t="s">
        <v>160</v>
      </c>
      <c r="K121" s="12"/>
      <c r="L121" s="12"/>
      <c r="M121" s="12">
        <v>0</v>
      </c>
      <c r="N121" s="12"/>
      <c r="O121" s="12"/>
      <c r="P121" s="12"/>
      <c r="Q121" s="60">
        <v>323311</v>
      </c>
      <c r="R121" s="14" t="s">
        <v>160</v>
      </c>
      <c r="S121" s="68"/>
      <c r="T121" s="31"/>
      <c r="U121" s="31"/>
      <c r="V121" s="31"/>
      <c r="W121" s="31"/>
      <c r="X121" s="31"/>
      <c r="Y121" s="136"/>
      <c r="Z121" s="31"/>
      <c r="AA121" s="31">
        <f t="shared" si="114"/>
        <v>0</v>
      </c>
    </row>
    <row r="122" spans="1:27" x14ac:dyDescent="0.25">
      <c r="A122" s="13">
        <v>323321</v>
      </c>
      <c r="B122" s="14" t="s">
        <v>66</v>
      </c>
      <c r="C122" s="290">
        <v>0</v>
      </c>
      <c r="D122" s="12">
        <v>0</v>
      </c>
      <c r="E122" s="12">
        <v>0</v>
      </c>
      <c r="G122" s="44">
        <f t="shared" si="109"/>
        <v>0</v>
      </c>
      <c r="H122" s="44">
        <f t="shared" si="110"/>
        <v>0</v>
      </c>
      <c r="I122" s="13">
        <v>323321</v>
      </c>
      <c r="J122" s="14" t="s">
        <v>66</v>
      </c>
      <c r="K122" s="12"/>
      <c r="L122" s="12"/>
      <c r="M122" s="12">
        <v>0</v>
      </c>
      <c r="N122" s="12"/>
      <c r="O122" s="12"/>
      <c r="P122" s="12"/>
      <c r="Q122" s="60">
        <v>323321</v>
      </c>
      <c r="R122" s="53" t="s">
        <v>66</v>
      </c>
      <c r="S122" s="69"/>
      <c r="T122" s="32"/>
      <c r="U122" s="32"/>
      <c r="V122" s="32"/>
      <c r="W122" s="32"/>
      <c r="X122" s="32"/>
      <c r="Y122" s="137"/>
      <c r="Z122" s="32"/>
      <c r="AA122" s="31">
        <f t="shared" si="114"/>
        <v>0</v>
      </c>
    </row>
    <row r="123" spans="1:27" x14ac:dyDescent="0.25">
      <c r="A123" s="13">
        <v>323341</v>
      </c>
      <c r="B123" s="14" t="s">
        <v>423</v>
      </c>
      <c r="C123" s="290">
        <v>0</v>
      </c>
      <c r="D123" s="12">
        <v>0</v>
      </c>
      <c r="E123" s="12">
        <v>159.38</v>
      </c>
      <c r="G123" s="44">
        <f t="shared" si="109"/>
        <v>0</v>
      </c>
      <c r="H123" s="44">
        <f t="shared" si="110"/>
        <v>0</v>
      </c>
      <c r="I123" s="13">
        <v>323341</v>
      </c>
      <c r="J123" s="14" t="s">
        <v>423</v>
      </c>
      <c r="K123" s="12"/>
      <c r="L123" s="12"/>
      <c r="M123" s="12">
        <v>118.13</v>
      </c>
      <c r="N123" s="12"/>
      <c r="O123" s="12"/>
      <c r="P123" s="12"/>
      <c r="Q123" s="60">
        <v>323341</v>
      </c>
      <c r="R123" s="53" t="s">
        <v>423</v>
      </c>
      <c r="S123" s="68"/>
      <c r="T123" s="31">
        <v>41.25</v>
      </c>
      <c r="U123" s="31"/>
      <c r="V123" s="31"/>
      <c r="W123" s="31"/>
      <c r="X123" s="31"/>
      <c r="Y123" s="136"/>
      <c r="Z123" s="31"/>
      <c r="AA123" s="31">
        <f t="shared" si="114"/>
        <v>0</v>
      </c>
    </row>
    <row r="124" spans="1:27" s="2" customFormat="1" x14ac:dyDescent="0.25">
      <c r="A124" s="15">
        <v>3233</v>
      </c>
      <c r="B124" s="16" t="s">
        <v>67</v>
      </c>
      <c r="C124" s="292">
        <f>SUM(C121:C123)</f>
        <v>0</v>
      </c>
      <c r="D124" s="17">
        <f t="shared" ref="D124:E124" si="119">SUM(D121:D123)</f>
        <v>0</v>
      </c>
      <c r="E124" s="17">
        <f t="shared" si="119"/>
        <v>159.38</v>
      </c>
      <c r="F124" s="19">
        <f>F122+F123</f>
        <v>0</v>
      </c>
      <c r="G124" s="45">
        <f t="shared" si="109"/>
        <v>0</v>
      </c>
      <c r="H124" s="45">
        <f t="shared" si="110"/>
        <v>0</v>
      </c>
      <c r="I124" s="15">
        <v>3233</v>
      </c>
      <c r="J124" s="16" t="s">
        <v>67</v>
      </c>
      <c r="K124" s="17">
        <f>SUM(K121:K123)</f>
        <v>0</v>
      </c>
      <c r="L124" s="17">
        <f t="shared" ref="L124:P124" si="120">SUM(L121:L123)</f>
        <v>0</v>
      </c>
      <c r="M124" s="17">
        <f t="shared" si="120"/>
        <v>118.13</v>
      </c>
      <c r="N124" s="17">
        <f t="shared" si="120"/>
        <v>0</v>
      </c>
      <c r="O124" s="17">
        <f t="shared" si="120"/>
        <v>0</v>
      </c>
      <c r="P124" s="17">
        <f t="shared" si="120"/>
        <v>0</v>
      </c>
      <c r="Q124" s="61">
        <v>3233</v>
      </c>
      <c r="R124" s="54" t="s">
        <v>67</v>
      </c>
      <c r="S124" s="17">
        <f>SUM(S121:S123)</f>
        <v>0</v>
      </c>
      <c r="T124" s="17">
        <f t="shared" ref="T124:Z124" si="121">SUM(T121:T123)</f>
        <v>41.25</v>
      </c>
      <c r="U124" s="17">
        <f t="shared" si="121"/>
        <v>0</v>
      </c>
      <c r="V124" s="17">
        <f t="shared" si="121"/>
        <v>0</v>
      </c>
      <c r="W124" s="17">
        <f t="shared" si="121"/>
        <v>0</v>
      </c>
      <c r="X124" s="17">
        <f t="shared" si="121"/>
        <v>0</v>
      </c>
      <c r="Y124" s="17">
        <f t="shared" si="121"/>
        <v>0</v>
      </c>
      <c r="Z124" s="17">
        <f t="shared" si="121"/>
        <v>0</v>
      </c>
      <c r="AA124" s="69">
        <f t="shared" ref="AA124" si="122">AA121+AA122+AA123</f>
        <v>0</v>
      </c>
    </row>
    <row r="125" spans="1:27" x14ac:dyDescent="0.25">
      <c r="A125" s="13">
        <v>323411</v>
      </c>
      <c r="B125" s="14" t="s">
        <v>68</v>
      </c>
      <c r="C125" s="290">
        <v>830.35</v>
      </c>
      <c r="D125" s="12">
        <v>0</v>
      </c>
      <c r="E125" s="12">
        <v>946.98</v>
      </c>
      <c r="G125" s="44">
        <f t="shared" si="109"/>
        <v>114.04588426567111</v>
      </c>
      <c r="H125" s="44">
        <f t="shared" si="110"/>
        <v>0</v>
      </c>
      <c r="I125" s="13">
        <v>323411</v>
      </c>
      <c r="J125" s="14" t="s">
        <v>68</v>
      </c>
      <c r="K125" s="12"/>
      <c r="L125" s="12"/>
      <c r="M125" s="12">
        <v>946.98</v>
      </c>
      <c r="N125" s="12"/>
      <c r="O125" s="12"/>
      <c r="P125" s="12"/>
      <c r="Q125" s="60">
        <v>323411</v>
      </c>
      <c r="R125" s="53" t="s">
        <v>68</v>
      </c>
      <c r="S125" s="68"/>
      <c r="T125" s="31">
        <v>0</v>
      </c>
      <c r="U125" s="31"/>
      <c r="V125" s="31"/>
      <c r="W125" s="31"/>
      <c r="X125" s="31"/>
      <c r="Y125" s="136"/>
      <c r="Z125" s="31"/>
      <c r="AA125" s="31">
        <f t="shared" si="114"/>
        <v>0</v>
      </c>
    </row>
    <row r="126" spans="1:27" x14ac:dyDescent="0.25">
      <c r="A126" s="13">
        <v>323421</v>
      </c>
      <c r="B126" s="14" t="s">
        <v>69</v>
      </c>
      <c r="C126" s="290">
        <v>1550.82</v>
      </c>
      <c r="D126" s="12">
        <v>0</v>
      </c>
      <c r="E126" s="12">
        <v>1594.88</v>
      </c>
      <c r="G126" s="44">
        <f t="shared" si="109"/>
        <v>102.84107762345083</v>
      </c>
      <c r="H126" s="44">
        <f t="shared" si="110"/>
        <v>0</v>
      </c>
      <c r="I126" s="13">
        <v>323421</v>
      </c>
      <c r="J126" s="14" t="s">
        <v>69</v>
      </c>
      <c r="K126" s="12"/>
      <c r="L126" s="12"/>
      <c r="M126" s="12">
        <v>1594.88</v>
      </c>
      <c r="N126" s="12"/>
      <c r="O126" s="12"/>
      <c r="P126" s="12"/>
      <c r="Q126" s="60">
        <v>323421</v>
      </c>
      <c r="R126" s="53" t="s">
        <v>69</v>
      </c>
      <c r="S126" s="69"/>
      <c r="T126" s="31">
        <v>0</v>
      </c>
      <c r="U126" s="32"/>
      <c r="V126" s="32"/>
      <c r="W126" s="32"/>
      <c r="X126" s="32"/>
      <c r="Y126" s="137"/>
      <c r="Z126" s="32"/>
      <c r="AA126" s="31">
        <f t="shared" si="114"/>
        <v>0</v>
      </c>
    </row>
    <row r="127" spans="1:27" x14ac:dyDescent="0.25">
      <c r="A127" s="13">
        <v>323491</v>
      </c>
      <c r="B127" s="14" t="s">
        <v>70</v>
      </c>
      <c r="C127" s="290">
        <v>1379.94</v>
      </c>
      <c r="D127" s="12">
        <v>0</v>
      </c>
      <c r="E127" s="12">
        <v>1538.1</v>
      </c>
      <c r="G127" s="44">
        <f t="shared" si="109"/>
        <v>111.46136788556022</v>
      </c>
      <c r="H127" s="44">
        <f t="shared" si="110"/>
        <v>0</v>
      </c>
      <c r="I127" s="13">
        <v>323491</v>
      </c>
      <c r="J127" s="14" t="s">
        <v>70</v>
      </c>
      <c r="K127" s="12"/>
      <c r="L127" s="12"/>
      <c r="M127" s="12">
        <v>1538.1</v>
      </c>
      <c r="N127" s="12"/>
      <c r="O127" s="12"/>
      <c r="P127" s="12"/>
      <c r="Q127" s="60">
        <v>323491</v>
      </c>
      <c r="R127" s="53" t="s">
        <v>70</v>
      </c>
      <c r="S127" s="69"/>
      <c r="T127" s="32"/>
      <c r="U127" s="32"/>
      <c r="V127" s="32"/>
      <c r="W127" s="32"/>
      <c r="X127" s="32"/>
      <c r="Y127" s="137"/>
      <c r="Z127" s="32"/>
      <c r="AA127" s="31">
        <f t="shared" si="114"/>
        <v>0</v>
      </c>
    </row>
    <row r="128" spans="1:27" s="2" customFormat="1" x14ac:dyDescent="0.25">
      <c r="A128" s="15">
        <v>3234</v>
      </c>
      <c r="B128" s="16" t="s">
        <v>71</v>
      </c>
      <c r="C128" s="292">
        <f>SUM(C125:C127)</f>
        <v>3761.11</v>
      </c>
      <c r="D128" s="17">
        <f>SUM(D125:D127)</f>
        <v>0</v>
      </c>
      <c r="E128" s="17">
        <f>SUM(E125:E127)</f>
        <v>4079.96</v>
      </c>
      <c r="F128" s="19">
        <f>SUM(F125:F127)</f>
        <v>0</v>
      </c>
      <c r="G128" s="45">
        <f t="shared" si="109"/>
        <v>108.47755051035466</v>
      </c>
      <c r="H128" s="45">
        <f t="shared" si="110"/>
        <v>0</v>
      </c>
      <c r="I128" s="15">
        <v>3234</v>
      </c>
      <c r="J128" s="16" t="s">
        <v>71</v>
      </c>
      <c r="K128" s="17">
        <f t="shared" ref="K128:P128" si="123">SUM(K125:K127)</f>
        <v>0</v>
      </c>
      <c r="L128" s="17">
        <f t="shared" si="123"/>
        <v>0</v>
      </c>
      <c r="M128" s="17">
        <f t="shared" si="123"/>
        <v>4079.96</v>
      </c>
      <c r="N128" s="17">
        <f t="shared" si="123"/>
        <v>0</v>
      </c>
      <c r="O128" s="17">
        <f t="shared" si="123"/>
        <v>0</v>
      </c>
      <c r="P128" s="17">
        <f t="shared" si="123"/>
        <v>0</v>
      </c>
      <c r="Q128" s="61">
        <v>3234</v>
      </c>
      <c r="R128" s="54" t="s">
        <v>71</v>
      </c>
      <c r="S128" s="17">
        <f t="shared" ref="S128:AA128" si="124">SUM(S125:S127)</f>
        <v>0</v>
      </c>
      <c r="T128" s="17">
        <f t="shared" si="124"/>
        <v>0</v>
      </c>
      <c r="U128" s="17">
        <f t="shared" si="124"/>
        <v>0</v>
      </c>
      <c r="V128" s="17">
        <f t="shared" si="124"/>
        <v>0</v>
      </c>
      <c r="W128" s="17">
        <f t="shared" si="124"/>
        <v>0</v>
      </c>
      <c r="X128" s="17">
        <f t="shared" si="124"/>
        <v>0</v>
      </c>
      <c r="Y128" s="17">
        <f t="shared" si="124"/>
        <v>0</v>
      </c>
      <c r="Z128" s="17">
        <f t="shared" si="124"/>
        <v>0</v>
      </c>
      <c r="AA128" s="32">
        <f t="shared" si="124"/>
        <v>0</v>
      </c>
    </row>
    <row r="129" spans="1:27" x14ac:dyDescent="0.25">
      <c r="A129" s="13">
        <v>323521</v>
      </c>
      <c r="B129" s="14" t="s">
        <v>72</v>
      </c>
      <c r="C129" s="290">
        <v>312.88</v>
      </c>
      <c r="D129" s="12">
        <v>0</v>
      </c>
      <c r="E129" s="12">
        <v>132.80000000000001</v>
      </c>
      <c r="G129" s="44">
        <f t="shared" si="109"/>
        <v>42.444387624648435</v>
      </c>
      <c r="H129" s="44">
        <f t="shared" si="110"/>
        <v>0</v>
      </c>
      <c r="I129" s="13">
        <v>323521</v>
      </c>
      <c r="J129" s="14" t="s">
        <v>72</v>
      </c>
      <c r="K129" s="12"/>
      <c r="L129" s="12"/>
      <c r="M129" s="12">
        <v>132.80000000000001</v>
      </c>
      <c r="N129" s="12"/>
      <c r="O129" s="12"/>
      <c r="P129" s="12">
        <v>0</v>
      </c>
      <c r="Q129" s="60">
        <v>323521</v>
      </c>
      <c r="R129" s="53" t="s">
        <v>72</v>
      </c>
      <c r="S129" s="69"/>
      <c r="T129" s="32"/>
      <c r="U129" s="32"/>
      <c r="V129" s="32"/>
      <c r="W129" s="32"/>
      <c r="X129" s="32"/>
      <c r="Y129" s="137"/>
      <c r="Z129" s="32"/>
      <c r="AA129" s="31">
        <f t="shared" si="114"/>
        <v>0</v>
      </c>
    </row>
    <row r="130" spans="1:27" x14ac:dyDescent="0.25">
      <c r="A130" s="13">
        <v>323531</v>
      </c>
      <c r="B130" s="14" t="s">
        <v>384</v>
      </c>
      <c r="C130" s="290">
        <v>4317.07</v>
      </c>
      <c r="D130" s="12">
        <v>0</v>
      </c>
      <c r="E130" s="12">
        <v>660.02</v>
      </c>
      <c r="G130" s="44">
        <f t="shared" si="109"/>
        <v>15.288610098979168</v>
      </c>
      <c r="H130" s="44">
        <f t="shared" si="110"/>
        <v>0</v>
      </c>
      <c r="I130" s="13">
        <v>323531</v>
      </c>
      <c r="J130" s="14" t="s">
        <v>384</v>
      </c>
      <c r="K130" s="12"/>
      <c r="L130" s="12"/>
      <c r="M130" s="12">
        <v>660.02</v>
      </c>
      <c r="N130" s="12"/>
      <c r="O130" s="12"/>
      <c r="P130" s="12">
        <v>0</v>
      </c>
      <c r="Q130" s="60">
        <v>323531</v>
      </c>
      <c r="R130" s="14" t="s">
        <v>384</v>
      </c>
      <c r="S130" s="69"/>
      <c r="T130" s="32"/>
      <c r="U130" s="32"/>
      <c r="V130" s="32"/>
      <c r="W130" s="32"/>
      <c r="X130" s="32"/>
      <c r="Y130" s="137"/>
      <c r="Z130" s="32"/>
      <c r="AA130" s="31">
        <f>E130-K130-L130-M130-N130-O130-P130-S130-T130-U130-V130-W130-X130-Y130-Z130</f>
        <v>0</v>
      </c>
    </row>
    <row r="131" spans="1:27" x14ac:dyDescent="0.25">
      <c r="A131" s="13">
        <v>323541</v>
      </c>
      <c r="B131" s="14" t="s">
        <v>73</v>
      </c>
      <c r="C131" s="290">
        <v>427.5</v>
      </c>
      <c r="D131" s="12">
        <v>0</v>
      </c>
      <c r="E131" s="12">
        <v>0</v>
      </c>
      <c r="G131" s="44">
        <f t="shared" si="109"/>
        <v>0</v>
      </c>
      <c r="H131" s="44">
        <f t="shared" si="110"/>
        <v>0</v>
      </c>
      <c r="I131" s="13">
        <v>323541</v>
      </c>
      <c r="J131" s="14" t="s">
        <v>73</v>
      </c>
      <c r="K131" s="12"/>
      <c r="L131" s="12"/>
      <c r="M131" s="12">
        <v>0</v>
      </c>
      <c r="N131" s="12"/>
      <c r="O131" s="12"/>
      <c r="P131" s="12"/>
      <c r="Q131" s="60">
        <v>323541</v>
      </c>
      <c r="R131" s="53" t="s">
        <v>73</v>
      </c>
      <c r="S131" s="68"/>
      <c r="T131" s="31"/>
      <c r="U131" s="31"/>
      <c r="V131" s="31"/>
      <c r="W131" s="31"/>
      <c r="X131" s="31"/>
      <c r="Y131" s="136"/>
      <c r="Z131" s="31"/>
      <c r="AA131" s="31">
        <f t="shared" si="114"/>
        <v>0</v>
      </c>
    </row>
    <row r="132" spans="1:27" s="2" customFormat="1" x14ac:dyDescent="0.25">
      <c r="A132" s="15">
        <v>3235</v>
      </c>
      <c r="B132" s="16" t="s">
        <v>74</v>
      </c>
      <c r="C132" s="292">
        <f>SUM(C129:C131)</f>
        <v>5057.45</v>
      </c>
      <c r="D132" s="17">
        <f t="shared" ref="D132:E132" si="125">SUM(D129:D131)</f>
        <v>0</v>
      </c>
      <c r="E132" s="17">
        <f t="shared" si="125"/>
        <v>792.81999999999994</v>
      </c>
      <c r="F132" s="19">
        <f>F129+F131</f>
        <v>0</v>
      </c>
      <c r="G132" s="45">
        <f t="shared" si="109"/>
        <v>15.676279547993555</v>
      </c>
      <c r="H132" s="45">
        <f t="shared" si="110"/>
        <v>0</v>
      </c>
      <c r="I132" s="15">
        <v>3235</v>
      </c>
      <c r="J132" s="16" t="s">
        <v>74</v>
      </c>
      <c r="K132" s="17">
        <f>SUM(K129:K131)</f>
        <v>0</v>
      </c>
      <c r="L132" s="17">
        <f t="shared" ref="L132:O132" si="126">SUM(L129:L131)</f>
        <v>0</v>
      </c>
      <c r="M132" s="17">
        <f t="shared" si="126"/>
        <v>792.81999999999994</v>
      </c>
      <c r="N132" s="17">
        <f t="shared" si="126"/>
        <v>0</v>
      </c>
      <c r="O132" s="17">
        <f t="shared" si="126"/>
        <v>0</v>
      </c>
      <c r="P132" s="17">
        <v>0</v>
      </c>
      <c r="Q132" s="61">
        <v>3235</v>
      </c>
      <c r="R132" s="54" t="s">
        <v>74</v>
      </c>
      <c r="S132" s="17">
        <f>SUM(S129:S131)</f>
        <v>0</v>
      </c>
      <c r="T132" s="17">
        <f t="shared" ref="T132:Z132" si="127">SUM(T129:T131)</f>
        <v>0</v>
      </c>
      <c r="U132" s="17">
        <f t="shared" si="127"/>
        <v>0</v>
      </c>
      <c r="V132" s="17">
        <f t="shared" si="127"/>
        <v>0</v>
      </c>
      <c r="W132" s="17">
        <f t="shared" si="127"/>
        <v>0</v>
      </c>
      <c r="X132" s="17">
        <f t="shared" si="127"/>
        <v>0</v>
      </c>
      <c r="Y132" s="17">
        <f t="shared" si="127"/>
        <v>0</v>
      </c>
      <c r="Z132" s="17">
        <f t="shared" si="127"/>
        <v>0</v>
      </c>
      <c r="AA132" s="32">
        <f t="shared" ref="AA132" si="128">AA129+AA131</f>
        <v>0</v>
      </c>
    </row>
    <row r="133" spans="1:27" x14ac:dyDescent="0.25">
      <c r="A133" s="13">
        <v>323611</v>
      </c>
      <c r="B133" s="14" t="s">
        <v>75</v>
      </c>
      <c r="C133" s="290">
        <v>61.04</v>
      </c>
      <c r="D133" s="12">
        <v>0</v>
      </c>
      <c r="E133" s="12">
        <v>71.599999999999994</v>
      </c>
      <c r="G133" s="44">
        <f t="shared" si="109"/>
        <v>117.30013106159893</v>
      </c>
      <c r="H133" s="44">
        <f t="shared" si="110"/>
        <v>0</v>
      </c>
      <c r="I133" s="13">
        <v>323611</v>
      </c>
      <c r="J133" s="14" t="s">
        <v>75</v>
      </c>
      <c r="K133" s="12"/>
      <c r="L133" s="12"/>
      <c r="M133" s="12">
        <v>71.599999999999994</v>
      </c>
      <c r="N133" s="12"/>
      <c r="O133" s="12"/>
      <c r="P133" s="12"/>
      <c r="Q133" s="60">
        <v>323611</v>
      </c>
      <c r="R133" s="53" t="s">
        <v>75</v>
      </c>
      <c r="S133" s="69"/>
      <c r="T133" s="31"/>
      <c r="U133" s="32"/>
      <c r="V133" s="32"/>
      <c r="W133" s="32"/>
      <c r="X133" s="32"/>
      <c r="Y133" s="137"/>
      <c r="Z133" s="32"/>
      <c r="AA133" s="31">
        <f t="shared" si="114"/>
        <v>0</v>
      </c>
    </row>
    <row r="134" spans="1:27" x14ac:dyDescent="0.25">
      <c r="A134" s="13">
        <v>323631</v>
      </c>
      <c r="B134" s="14" t="s">
        <v>413</v>
      </c>
      <c r="C134" s="290">
        <v>0</v>
      </c>
      <c r="D134" s="12">
        <v>0</v>
      </c>
      <c r="E134" s="12">
        <v>277.5</v>
      </c>
      <c r="G134" s="44">
        <f t="shared" si="109"/>
        <v>0</v>
      </c>
      <c r="H134" s="44">
        <f t="shared" si="110"/>
        <v>0</v>
      </c>
      <c r="I134" s="13">
        <v>323631</v>
      </c>
      <c r="J134" s="14" t="s">
        <v>413</v>
      </c>
      <c r="K134" s="12"/>
      <c r="L134" s="12"/>
      <c r="M134" s="12">
        <v>277.5</v>
      </c>
      <c r="N134" s="12"/>
      <c r="O134" s="12"/>
      <c r="P134" s="12"/>
      <c r="Q134" s="60">
        <v>323631</v>
      </c>
      <c r="R134" s="14" t="s">
        <v>413</v>
      </c>
      <c r="S134" s="69"/>
      <c r="T134" s="32"/>
      <c r="U134" s="32"/>
      <c r="V134" s="32"/>
      <c r="W134" s="32"/>
      <c r="X134" s="32"/>
      <c r="Y134" s="137"/>
      <c r="Z134" s="32"/>
      <c r="AA134" s="31">
        <f t="shared" si="114"/>
        <v>0</v>
      </c>
    </row>
    <row r="135" spans="1:27" s="2" customFormat="1" x14ac:dyDescent="0.25">
      <c r="A135" s="15">
        <v>3236</v>
      </c>
      <c r="B135" s="16" t="s">
        <v>76</v>
      </c>
      <c r="C135" s="292">
        <f>SUM(C133:C134)</f>
        <v>61.04</v>
      </c>
      <c r="D135" s="17">
        <f t="shared" ref="D135:E135" si="129">SUM(D133:D134)</f>
        <v>0</v>
      </c>
      <c r="E135" s="17">
        <f t="shared" si="129"/>
        <v>349.1</v>
      </c>
      <c r="F135" s="19">
        <f>F133</f>
        <v>0</v>
      </c>
      <c r="G135" s="45">
        <f t="shared" si="109"/>
        <v>571.92005242463961</v>
      </c>
      <c r="H135" s="45">
        <f t="shared" si="110"/>
        <v>0</v>
      </c>
      <c r="I135" s="15">
        <v>3236</v>
      </c>
      <c r="J135" s="16" t="s">
        <v>76</v>
      </c>
      <c r="K135" s="17">
        <f>SUM(K133:K134)</f>
        <v>0</v>
      </c>
      <c r="L135" s="17">
        <f t="shared" ref="L135:P135" si="130">SUM(L133:L134)</f>
        <v>0</v>
      </c>
      <c r="M135" s="17">
        <f t="shared" si="130"/>
        <v>349.1</v>
      </c>
      <c r="N135" s="17">
        <f t="shared" si="130"/>
        <v>0</v>
      </c>
      <c r="O135" s="17">
        <f t="shared" si="130"/>
        <v>0</v>
      </c>
      <c r="P135" s="17">
        <f t="shared" si="130"/>
        <v>0</v>
      </c>
      <c r="Q135" s="61">
        <v>3236</v>
      </c>
      <c r="R135" s="54" t="s">
        <v>76</v>
      </c>
      <c r="S135" s="17">
        <f>SUM(S133:S134)</f>
        <v>0</v>
      </c>
      <c r="T135" s="17">
        <f t="shared" ref="T135:Z135" si="131">SUM(T133:T134)</f>
        <v>0</v>
      </c>
      <c r="U135" s="17">
        <f t="shared" si="131"/>
        <v>0</v>
      </c>
      <c r="V135" s="17">
        <f t="shared" si="131"/>
        <v>0</v>
      </c>
      <c r="W135" s="17">
        <f t="shared" si="131"/>
        <v>0</v>
      </c>
      <c r="X135" s="17">
        <f t="shared" si="131"/>
        <v>0</v>
      </c>
      <c r="Y135" s="17">
        <f t="shared" si="131"/>
        <v>0</v>
      </c>
      <c r="Z135" s="17">
        <f t="shared" si="131"/>
        <v>0</v>
      </c>
      <c r="AA135" s="68">
        <f t="shared" ref="AA135" si="132">AA133+AA134</f>
        <v>0</v>
      </c>
    </row>
    <row r="136" spans="1:27" x14ac:dyDescent="0.25">
      <c r="A136" s="13">
        <v>323711</v>
      </c>
      <c r="B136" s="14" t="s">
        <v>77</v>
      </c>
      <c r="C136" s="290">
        <v>375.36</v>
      </c>
      <c r="D136" s="12">
        <v>0</v>
      </c>
      <c r="E136" s="12">
        <v>0</v>
      </c>
      <c r="F136" s="139"/>
      <c r="G136" s="44">
        <f t="shared" si="109"/>
        <v>0</v>
      </c>
      <c r="H136" s="44">
        <f t="shared" si="110"/>
        <v>0</v>
      </c>
      <c r="I136" s="13">
        <v>323711</v>
      </c>
      <c r="J136" s="14" t="s">
        <v>77</v>
      </c>
      <c r="K136" s="12"/>
      <c r="L136" s="12">
        <v>0</v>
      </c>
      <c r="M136" s="12">
        <v>0</v>
      </c>
      <c r="N136" s="12"/>
      <c r="O136" s="12"/>
      <c r="P136" s="12"/>
      <c r="Q136" s="60">
        <v>323711</v>
      </c>
      <c r="R136" s="53" t="s">
        <v>77</v>
      </c>
      <c r="S136" s="68"/>
      <c r="T136" s="31"/>
      <c r="U136" s="31"/>
      <c r="V136" s="31"/>
      <c r="W136" s="31"/>
      <c r="X136" s="31"/>
      <c r="Y136" s="136"/>
      <c r="Z136" s="31"/>
      <c r="AA136" s="31">
        <f t="shared" si="114"/>
        <v>0</v>
      </c>
    </row>
    <row r="137" spans="1:27" x14ac:dyDescent="0.25">
      <c r="A137" s="376" t="str">
        <f>A1</f>
        <v>KOMERCIJALNA I TRGOVAČKA ŠKOLA BJELOVAR</v>
      </c>
      <c r="B137" s="376"/>
      <c r="C137" s="376"/>
      <c r="D137" s="376"/>
      <c r="I137" s="376" t="str">
        <f>A1</f>
        <v>KOMERCIJALNA I TRGOVAČKA ŠKOLA BJELOVAR</v>
      </c>
      <c r="J137" s="376"/>
      <c r="K137" s="376"/>
      <c r="L137" s="376"/>
      <c r="M137" s="7"/>
      <c r="N137" s="7"/>
      <c r="O137" s="7"/>
      <c r="P137" s="7"/>
      <c r="Q137" s="380" t="str">
        <f>A1</f>
        <v>KOMERCIJALNA I TRGOVAČKA ŠKOLA BJELOVAR</v>
      </c>
      <c r="R137" s="380"/>
      <c r="S137" s="380"/>
      <c r="T137" s="380"/>
      <c r="U137" s="34"/>
      <c r="V137" s="34"/>
    </row>
    <row r="138" spans="1:27" x14ac:dyDescent="0.25">
      <c r="A138" s="385" t="str">
        <f>A2</f>
        <v>BJELOVAR, POLJANA DR. FRANJE TUĐMANA 9</v>
      </c>
      <c r="B138" s="385"/>
      <c r="C138" s="385"/>
      <c r="D138" s="385"/>
      <c r="H138" s="24" t="s">
        <v>161</v>
      </c>
      <c r="I138" s="385" t="str">
        <f>A2</f>
        <v>BJELOVAR, POLJANA DR. FRANJE TUĐMANA 9</v>
      </c>
      <c r="J138" s="385"/>
      <c r="K138" s="385"/>
      <c r="L138" s="385"/>
      <c r="M138" s="7"/>
      <c r="N138" s="7"/>
      <c r="O138" s="7"/>
      <c r="P138" s="24" t="str">
        <f>H138</f>
        <v>str.5</v>
      </c>
      <c r="Q138" s="380" t="str">
        <f>A2</f>
        <v>BJELOVAR, POLJANA DR. FRANJE TUĐMANA 9</v>
      </c>
      <c r="R138" s="380"/>
      <c r="S138" s="380"/>
      <c r="T138" s="380"/>
      <c r="U138" s="34"/>
      <c r="V138" s="34"/>
      <c r="AA138" s="27" t="str">
        <f>P138</f>
        <v>str.5</v>
      </c>
    </row>
    <row r="139" spans="1:27" x14ac:dyDescent="0.25">
      <c r="A139" s="35"/>
      <c r="B139" s="35"/>
      <c r="C139" s="286"/>
      <c r="D139" s="35"/>
      <c r="H139" s="24"/>
      <c r="I139" s="35"/>
      <c r="J139" s="35"/>
      <c r="K139" s="35"/>
      <c r="L139" s="35"/>
      <c r="M139" s="7"/>
      <c r="N139" s="7"/>
      <c r="O139" s="7"/>
      <c r="P139" s="24"/>
      <c r="Q139" s="57"/>
      <c r="R139" s="57"/>
      <c r="S139" s="64"/>
      <c r="T139" s="57"/>
      <c r="U139" s="34"/>
      <c r="V139" s="34"/>
      <c r="AA139" s="27"/>
    </row>
    <row r="140" spans="1:27" ht="15.75" x14ac:dyDescent="0.3">
      <c r="A140" s="20"/>
      <c r="B140" s="381" t="str">
        <f>B4</f>
        <v>IZVJEŠTAJ O IZVRŠENJU FINANCIJSKOG PLANA  I - VI 2026.</v>
      </c>
      <c r="C140" s="381"/>
      <c r="D140" s="381"/>
      <c r="E140" s="381"/>
      <c r="F140" s="381"/>
      <c r="G140" s="381"/>
      <c r="H140" s="381"/>
      <c r="I140" s="20"/>
      <c r="J140" s="381" t="str">
        <f>B4</f>
        <v>IZVJEŠTAJ O IZVRŠENJU FINANCIJSKOG PLANA  I - VI 2026.</v>
      </c>
      <c r="K140" s="381"/>
      <c r="L140" s="381"/>
      <c r="M140" s="381"/>
      <c r="N140" s="381"/>
      <c r="O140" s="381"/>
      <c r="P140" s="381"/>
      <c r="Q140" s="57"/>
      <c r="R140" s="381" t="str">
        <f>B4</f>
        <v>IZVJEŠTAJ O IZVRŠENJU FINANCIJSKOG PLANA  I - VI 2026.</v>
      </c>
      <c r="S140" s="381"/>
      <c r="T140" s="381"/>
      <c r="U140" s="381"/>
      <c r="V140" s="381"/>
      <c r="W140" s="381"/>
      <c r="X140" s="381"/>
      <c r="Y140" s="381"/>
      <c r="Z140" s="381"/>
      <c r="AA140" s="381"/>
    </row>
    <row r="141" spans="1:27" x14ac:dyDescent="0.25">
      <c r="I141" s="1"/>
      <c r="J141" s="3"/>
      <c r="K141" s="7"/>
      <c r="L141" s="7"/>
      <c r="M141" s="7"/>
      <c r="N141" s="7"/>
      <c r="O141" s="7"/>
      <c r="P141" s="7"/>
      <c r="Q141" s="58"/>
    </row>
    <row r="142" spans="1:27" ht="15" customHeight="1" x14ac:dyDescent="0.25">
      <c r="A142" s="4"/>
      <c r="B142" s="5"/>
      <c r="C142" s="288" t="str">
        <f t="shared" ref="C142:E143" si="133">C6</f>
        <v>IZVRŠENO</v>
      </c>
      <c r="D142" s="36" t="str">
        <f t="shared" si="133"/>
        <v>PLAN</v>
      </c>
      <c r="E142" s="36" t="str">
        <f t="shared" si="133"/>
        <v>IZVRŠENO</v>
      </c>
      <c r="G142" s="42" t="str">
        <f>G6</f>
        <v>INDEKS</v>
      </c>
      <c r="H142" s="42" t="str">
        <f>H6</f>
        <v xml:space="preserve">INDEKS </v>
      </c>
      <c r="I142" s="4"/>
      <c r="J142" s="5"/>
      <c r="K142" s="377" t="s">
        <v>139</v>
      </c>
      <c r="L142" s="378"/>
      <c r="M142" s="377" t="s">
        <v>142</v>
      </c>
      <c r="N142" s="379"/>
      <c r="O142" s="379"/>
      <c r="P142" s="378"/>
      <c r="Q142" s="59"/>
      <c r="R142" s="55"/>
      <c r="S142" s="382" t="s">
        <v>144</v>
      </c>
      <c r="T142" s="383"/>
      <c r="U142" s="383"/>
      <c r="V142" s="383"/>
      <c r="W142" s="384"/>
      <c r="X142" s="383" t="s">
        <v>4</v>
      </c>
      <c r="Y142" s="383"/>
      <c r="Z142" s="383"/>
      <c r="AA142" s="384"/>
    </row>
    <row r="143" spans="1:27" x14ac:dyDescent="0.25">
      <c r="A143" s="97" t="s">
        <v>6</v>
      </c>
      <c r="B143" s="97" t="s">
        <v>7</v>
      </c>
      <c r="C143" s="289" t="str">
        <f t="shared" si="133"/>
        <v>I - VI 2025.</v>
      </c>
      <c r="D143" s="37" t="str">
        <f t="shared" si="133"/>
        <v>2026.</v>
      </c>
      <c r="E143" s="37" t="str">
        <f t="shared" si="133"/>
        <v>I - VI 2026.</v>
      </c>
      <c r="G143" s="43" t="str">
        <f>G7</f>
        <v>2026/2025.</v>
      </c>
      <c r="H143" s="43" t="str">
        <f>H7</f>
        <v>IZVR / PLAN</v>
      </c>
      <c r="I143" s="97" t="s">
        <v>6</v>
      </c>
      <c r="J143" s="97" t="s">
        <v>7</v>
      </c>
      <c r="K143" s="38" t="str">
        <f t="shared" ref="K143:P143" si="134">K7</f>
        <v>RIZNICA</v>
      </c>
      <c r="L143" s="38" t="str">
        <f t="shared" si="134"/>
        <v>OSTALO</v>
      </c>
      <c r="M143" s="38" t="str">
        <f t="shared" si="134"/>
        <v>DECENTRALIZ.</v>
      </c>
      <c r="N143" s="38" t="str">
        <f t="shared" si="134"/>
        <v>KNJIŽNA GRAĐA</v>
      </c>
      <c r="O143" s="38" t="str">
        <f t="shared" si="134"/>
        <v>e-tehničar</v>
      </c>
      <c r="P143" s="38" t="str">
        <f t="shared" si="134"/>
        <v>OSTALO</v>
      </c>
      <c r="Q143" s="107" t="s">
        <v>6</v>
      </c>
      <c r="R143" s="107" t="s">
        <v>7</v>
      </c>
      <c r="S143" s="66" t="str">
        <f t="shared" ref="S143:AA143" si="135">S7</f>
        <v>ERASMUS+</v>
      </c>
      <c r="T143" s="66" t="str">
        <f t="shared" si="135"/>
        <v>ZAKUP</v>
      </c>
      <c r="U143" s="66" t="str">
        <f t="shared" si="135"/>
        <v>KAMATA</v>
      </c>
      <c r="V143" s="66" t="str">
        <f t="shared" si="135"/>
        <v>DONACIJE</v>
      </c>
      <c r="W143" s="66" t="str">
        <f t="shared" si="135"/>
        <v>OSTALO</v>
      </c>
      <c r="X143" s="66" t="str">
        <f t="shared" si="135"/>
        <v>SUFINANCIRANJE</v>
      </c>
      <c r="Y143" s="66" t="str">
        <f t="shared" si="135"/>
        <v>SVJEDODŽBE</v>
      </c>
      <c r="Z143" s="66" t="str">
        <f t="shared" si="135"/>
        <v>IZLETI</v>
      </c>
      <c r="AA143" s="66" t="str">
        <f t="shared" si="135"/>
        <v>OSTALO</v>
      </c>
    </row>
    <row r="144" spans="1:27" x14ac:dyDescent="0.25">
      <c r="A144" s="129">
        <v>323721</v>
      </c>
      <c r="B144" s="130" t="s">
        <v>78</v>
      </c>
      <c r="C144" s="297">
        <v>655.47</v>
      </c>
      <c r="D144" s="25">
        <v>0</v>
      </c>
      <c r="E144" s="25">
        <v>291.33999999999997</v>
      </c>
      <c r="G144" s="131">
        <f t="shared" ref="G144:G149" si="136">IF(C144&lt;&gt;0,E144/C144*100,0)</f>
        <v>44.447495690115488</v>
      </c>
      <c r="H144" s="131">
        <f t="shared" ref="H144:H149" si="137">IF(D144&lt;&gt;0,E144/D144*100,0)</f>
        <v>0</v>
      </c>
      <c r="I144" s="129">
        <v>323721</v>
      </c>
      <c r="J144" s="130" t="s">
        <v>78</v>
      </c>
      <c r="K144" s="25"/>
      <c r="L144" s="25"/>
      <c r="M144" s="25">
        <v>0</v>
      </c>
      <c r="N144" s="25"/>
      <c r="O144" s="25"/>
      <c r="P144" s="25">
        <v>0</v>
      </c>
      <c r="Q144" s="107">
        <v>323721</v>
      </c>
      <c r="R144" s="132" t="s">
        <v>78</v>
      </c>
      <c r="S144" s="67"/>
      <c r="T144" s="30">
        <v>291.33999999999997</v>
      </c>
      <c r="U144" s="30"/>
      <c r="V144" s="30"/>
      <c r="W144" s="30"/>
      <c r="X144" s="30"/>
      <c r="Y144" s="145"/>
      <c r="Z144" s="30"/>
      <c r="AA144" s="30">
        <f>E144-K144-L144-M144-N144-O144-P144-S144-T144-U144-V144-W144-X144-Y144-Z144</f>
        <v>0</v>
      </c>
    </row>
    <row r="145" spans="1:27" x14ac:dyDescent="0.25">
      <c r="A145" s="13">
        <v>323731</v>
      </c>
      <c r="B145" s="14" t="s">
        <v>79</v>
      </c>
      <c r="C145" s="290">
        <v>0</v>
      </c>
      <c r="D145" s="12">
        <v>0</v>
      </c>
      <c r="E145" s="12">
        <v>0</v>
      </c>
      <c r="G145" s="44">
        <f t="shared" si="136"/>
        <v>0</v>
      </c>
      <c r="H145" s="44">
        <f t="shared" si="137"/>
        <v>0</v>
      </c>
      <c r="I145" s="13">
        <v>323731</v>
      </c>
      <c r="J145" s="14" t="s">
        <v>79</v>
      </c>
      <c r="K145" s="12"/>
      <c r="L145" s="12"/>
      <c r="M145" s="12">
        <v>0</v>
      </c>
      <c r="N145" s="12"/>
      <c r="O145" s="12"/>
      <c r="P145" s="12"/>
      <c r="Q145" s="60">
        <v>323731</v>
      </c>
      <c r="R145" s="53" t="s">
        <v>79</v>
      </c>
      <c r="S145" s="68"/>
      <c r="T145" s="31"/>
      <c r="U145" s="31"/>
      <c r="V145" s="31"/>
      <c r="W145" s="31"/>
      <c r="X145" s="31"/>
      <c r="Y145" s="136"/>
      <c r="Z145" s="31"/>
      <c r="AA145" s="31">
        <f>E145-K145-L145-M145-N145-O145-P145-S145-T145-U145-V145-W145-X145-Y145-Z145</f>
        <v>0</v>
      </c>
    </row>
    <row r="146" spans="1:27" x14ac:dyDescent="0.25">
      <c r="A146" s="13">
        <v>323791</v>
      </c>
      <c r="B146" s="14" t="s">
        <v>80</v>
      </c>
      <c r="C146" s="290">
        <v>296.5</v>
      </c>
      <c r="D146" s="12">
        <v>0</v>
      </c>
      <c r="E146" s="12">
        <v>1056.25</v>
      </c>
      <c r="G146" s="44">
        <f t="shared" si="136"/>
        <v>356.23946037099495</v>
      </c>
      <c r="H146" s="44">
        <f t="shared" si="137"/>
        <v>0</v>
      </c>
      <c r="I146" s="13">
        <v>323791</v>
      </c>
      <c r="J146" s="14" t="s">
        <v>80</v>
      </c>
      <c r="K146" s="12"/>
      <c r="L146" s="12">
        <v>0</v>
      </c>
      <c r="M146" s="12">
        <v>1056.25</v>
      </c>
      <c r="N146" s="12"/>
      <c r="O146" s="12"/>
      <c r="P146" s="12"/>
      <c r="Q146" s="60">
        <v>323791</v>
      </c>
      <c r="R146" s="53" t="s">
        <v>80</v>
      </c>
      <c r="S146" s="68"/>
      <c r="T146" s="31"/>
      <c r="U146" s="31"/>
      <c r="V146" s="31"/>
      <c r="W146" s="31"/>
      <c r="X146" s="31">
        <v>0</v>
      </c>
      <c r="Y146" s="136"/>
      <c r="Z146" s="31"/>
      <c r="AA146" s="31">
        <f>E146-K146-L146-M146-N146-O146-P146-S146-T146-U146-V146-W146-X146-Y146-Z146</f>
        <v>0</v>
      </c>
    </row>
    <row r="147" spans="1:27" x14ac:dyDescent="0.25">
      <c r="A147" s="15">
        <v>3237</v>
      </c>
      <c r="B147" s="16" t="s">
        <v>81</v>
      </c>
      <c r="C147" s="292">
        <f>C136+SUM(C144:C146)</f>
        <v>1327.33</v>
      </c>
      <c r="D147" s="17">
        <f t="shared" ref="D147:E147" si="138">D136+SUM(D144:D146)</f>
        <v>0</v>
      </c>
      <c r="E147" s="17">
        <f t="shared" si="138"/>
        <v>1347.59</v>
      </c>
      <c r="F147" s="19">
        <f>SUM(F142:F146)</f>
        <v>0</v>
      </c>
      <c r="G147" s="45">
        <f t="shared" si="136"/>
        <v>101.5263724921459</v>
      </c>
      <c r="H147" s="45">
        <f t="shared" si="137"/>
        <v>0</v>
      </c>
      <c r="I147" s="15">
        <v>3237</v>
      </c>
      <c r="J147" s="16" t="s">
        <v>81</v>
      </c>
      <c r="K147" s="17">
        <f>K136+SUM(K144:K146)</f>
        <v>0</v>
      </c>
      <c r="L147" s="17">
        <f t="shared" ref="L147:P147" si="139">L136+SUM(L144:L146)</f>
        <v>0</v>
      </c>
      <c r="M147" s="17">
        <f t="shared" si="139"/>
        <v>1056.25</v>
      </c>
      <c r="N147" s="17">
        <f t="shared" si="139"/>
        <v>0</v>
      </c>
      <c r="O147" s="17">
        <f t="shared" si="139"/>
        <v>0</v>
      </c>
      <c r="P147" s="17">
        <f t="shared" si="139"/>
        <v>0</v>
      </c>
      <c r="Q147" s="61">
        <v>3237</v>
      </c>
      <c r="R147" s="54" t="s">
        <v>81</v>
      </c>
      <c r="S147" s="17">
        <f>S136+SUM(S144:S146)</f>
        <v>0</v>
      </c>
      <c r="T147" s="17">
        <f t="shared" ref="T147:Z147" si="140">T136+SUM(T144:T146)</f>
        <v>291.33999999999997</v>
      </c>
      <c r="U147" s="32">
        <f t="shared" si="140"/>
        <v>0</v>
      </c>
      <c r="V147" s="17">
        <f t="shared" si="140"/>
        <v>0</v>
      </c>
      <c r="W147" s="17">
        <f t="shared" si="140"/>
        <v>0</v>
      </c>
      <c r="X147" s="17">
        <f t="shared" si="140"/>
        <v>0</v>
      </c>
      <c r="Y147" s="17">
        <f t="shared" si="140"/>
        <v>0</v>
      </c>
      <c r="Z147" s="17">
        <f t="shared" si="140"/>
        <v>0</v>
      </c>
      <c r="AA147" s="69">
        <f t="shared" ref="AA147" si="141">AA136+SUM(AA144:AA146)</f>
        <v>0</v>
      </c>
    </row>
    <row r="148" spans="1:27" x14ac:dyDescent="0.25">
      <c r="A148" s="4">
        <v>323811</v>
      </c>
      <c r="B148" s="5" t="s">
        <v>82</v>
      </c>
      <c r="C148" s="295">
        <v>62.5</v>
      </c>
      <c r="D148" s="8">
        <v>0</v>
      </c>
      <c r="E148" s="8">
        <v>62.5</v>
      </c>
      <c r="G148" s="109">
        <f t="shared" si="136"/>
        <v>100</v>
      </c>
      <c r="H148" s="109">
        <f t="shared" si="137"/>
        <v>0</v>
      </c>
      <c r="I148" s="4">
        <v>323811</v>
      </c>
      <c r="J148" s="5" t="s">
        <v>82</v>
      </c>
      <c r="K148" s="8"/>
      <c r="L148" s="8"/>
      <c r="M148" s="8">
        <v>62.5</v>
      </c>
      <c r="N148" s="8"/>
      <c r="O148" s="8"/>
      <c r="P148" s="8"/>
      <c r="Q148" s="59">
        <v>323811</v>
      </c>
      <c r="R148" s="55" t="s">
        <v>82</v>
      </c>
      <c r="S148" s="110"/>
      <c r="T148" s="111"/>
      <c r="U148" s="111"/>
      <c r="V148" s="111"/>
      <c r="W148" s="111"/>
      <c r="X148" s="111"/>
      <c r="Y148" s="149"/>
      <c r="Z148" s="111"/>
      <c r="AA148" s="111">
        <f>E148-K148-L148-M148-N148-O148-P148-S148-T148-U148-V148-W148-X148-Y148-Z148</f>
        <v>0</v>
      </c>
    </row>
    <row r="149" spans="1:27" x14ac:dyDescent="0.25">
      <c r="A149" s="13">
        <v>323891</v>
      </c>
      <c r="B149" s="14" t="s">
        <v>83</v>
      </c>
      <c r="C149" s="290">
        <v>1111.81</v>
      </c>
      <c r="D149" s="12">
        <v>0</v>
      </c>
      <c r="E149" s="12">
        <v>836.34</v>
      </c>
      <c r="F149" s="112"/>
      <c r="G149" s="44">
        <f t="shared" si="136"/>
        <v>75.223284554015535</v>
      </c>
      <c r="H149" s="44">
        <f t="shared" si="137"/>
        <v>0</v>
      </c>
      <c r="I149" s="13">
        <v>323891</v>
      </c>
      <c r="J149" s="14" t="s">
        <v>83</v>
      </c>
      <c r="K149" s="12"/>
      <c r="L149" s="12"/>
      <c r="M149" s="12">
        <v>0</v>
      </c>
      <c r="N149" s="12"/>
      <c r="O149" s="12">
        <v>836.34</v>
      </c>
      <c r="P149" s="12"/>
      <c r="Q149" s="60">
        <v>323891</v>
      </c>
      <c r="R149" s="53" t="s">
        <v>83</v>
      </c>
      <c r="S149" s="68"/>
      <c r="T149" s="31"/>
      <c r="U149" s="31"/>
      <c r="V149" s="31"/>
      <c r="W149" s="31"/>
      <c r="X149" s="31"/>
      <c r="Y149" s="136"/>
      <c r="Z149" s="31"/>
      <c r="AA149" s="31">
        <f>E149-K149-L149-M149-N149-O149-P149-S149-T149-U149-V149-W149-X149-Y149-Z149</f>
        <v>0</v>
      </c>
    </row>
    <row r="150" spans="1:27" s="2" customFormat="1" x14ac:dyDescent="0.25">
      <c r="A150" s="104">
        <v>3238</v>
      </c>
      <c r="B150" s="106" t="s">
        <v>84</v>
      </c>
      <c r="C150" s="296">
        <f>SUM(C148:C149)</f>
        <v>1174.31</v>
      </c>
      <c r="D150" s="121">
        <f t="shared" ref="D150:E150" si="142">SUM(D148:D149)</f>
        <v>0</v>
      </c>
      <c r="E150" s="121">
        <f t="shared" si="142"/>
        <v>898.84</v>
      </c>
      <c r="F150" s="105"/>
      <c r="G150" s="44">
        <f t="shared" ref="G150:G169" si="143">IF(C150&lt;&gt;0,E150/C150*100,0)</f>
        <v>76.541969326668436</v>
      </c>
      <c r="H150" s="44">
        <f t="shared" ref="H150:H169" si="144">IF(D150&lt;&gt;0,E150/D150*100,0)</f>
        <v>0</v>
      </c>
      <c r="I150" s="104">
        <v>3238</v>
      </c>
      <c r="J150" s="106" t="s">
        <v>84</v>
      </c>
      <c r="K150" s="121">
        <f>SUM(K148:K149)</f>
        <v>0</v>
      </c>
      <c r="L150" s="121">
        <f t="shared" ref="L150:P150" si="145">SUM(L148:L149)</f>
        <v>0</v>
      </c>
      <c r="M150" s="121">
        <f t="shared" si="145"/>
        <v>62.5</v>
      </c>
      <c r="N150" s="121">
        <f t="shared" si="145"/>
        <v>0</v>
      </c>
      <c r="O150" s="121">
        <f t="shared" si="145"/>
        <v>836.34</v>
      </c>
      <c r="P150" s="121">
        <f t="shared" si="145"/>
        <v>0</v>
      </c>
      <c r="Q150" s="100">
        <v>3238</v>
      </c>
      <c r="R150" s="108" t="s">
        <v>84</v>
      </c>
      <c r="S150" s="121">
        <f>SUM(S148:S149)</f>
        <v>0</v>
      </c>
      <c r="T150" s="121">
        <f t="shared" ref="T150:Z150" si="146">SUM(T148:T149)</f>
        <v>0</v>
      </c>
      <c r="U150" s="121">
        <f t="shared" si="146"/>
        <v>0</v>
      </c>
      <c r="V150" s="121">
        <f t="shared" si="146"/>
        <v>0</v>
      </c>
      <c r="W150" s="121">
        <f t="shared" si="146"/>
        <v>0</v>
      </c>
      <c r="X150" s="121">
        <f t="shared" si="146"/>
        <v>0</v>
      </c>
      <c r="Y150" s="121">
        <f t="shared" si="146"/>
        <v>0</v>
      </c>
      <c r="Z150" s="121">
        <f t="shared" si="146"/>
        <v>0</v>
      </c>
      <c r="AA150" s="102">
        <f t="shared" ref="AA150:AA151" si="147">SUM(AA148:AA149)</f>
        <v>0</v>
      </c>
    </row>
    <row r="151" spans="1:27" x14ac:dyDescent="0.25">
      <c r="A151" s="13">
        <v>323911</v>
      </c>
      <c r="B151" s="14" t="s">
        <v>85</v>
      </c>
      <c r="C151" s="290">
        <v>4136</v>
      </c>
      <c r="D151" s="12">
        <v>0</v>
      </c>
      <c r="E151" s="12">
        <v>5917.26</v>
      </c>
      <c r="G151" s="44">
        <f t="shared" si="143"/>
        <v>143.06721470019343</v>
      </c>
      <c r="H151" s="44">
        <f t="shared" si="144"/>
        <v>0</v>
      </c>
      <c r="I151" s="13">
        <v>323911</v>
      </c>
      <c r="J151" s="14" t="s">
        <v>85</v>
      </c>
      <c r="K151" s="25"/>
      <c r="L151" s="25">
        <v>1876.5</v>
      </c>
      <c r="M151" s="25">
        <v>884.01</v>
      </c>
      <c r="N151" s="25"/>
      <c r="O151" s="25"/>
      <c r="P151" s="25">
        <v>0</v>
      </c>
      <c r="Q151" s="60">
        <v>323911</v>
      </c>
      <c r="R151" s="53" t="s">
        <v>85</v>
      </c>
      <c r="S151" s="30">
        <v>406.25</v>
      </c>
      <c r="T151" s="30">
        <v>2155.5</v>
      </c>
      <c r="U151" s="30"/>
      <c r="V151" s="30">
        <v>0</v>
      </c>
      <c r="W151" s="30">
        <v>0</v>
      </c>
      <c r="X151" s="30">
        <v>515</v>
      </c>
      <c r="Y151" s="30">
        <v>80</v>
      </c>
      <c r="Z151" s="30"/>
      <c r="AA151" s="102">
        <f t="shared" si="147"/>
        <v>0</v>
      </c>
    </row>
    <row r="152" spans="1:27" x14ac:dyDescent="0.25">
      <c r="A152" s="13">
        <v>323921</v>
      </c>
      <c r="B152" s="14" t="s">
        <v>86</v>
      </c>
      <c r="C152" s="290">
        <v>135.5</v>
      </c>
      <c r="D152" s="12">
        <v>0</v>
      </c>
      <c r="E152" s="12">
        <v>619.4</v>
      </c>
      <c r="G152" s="44">
        <f t="shared" si="143"/>
        <v>457.12177121771214</v>
      </c>
      <c r="H152" s="44">
        <f t="shared" si="144"/>
        <v>0</v>
      </c>
      <c r="I152" s="13">
        <v>323921</v>
      </c>
      <c r="J152" s="14" t="s">
        <v>86</v>
      </c>
      <c r="K152" s="12"/>
      <c r="L152" s="12"/>
      <c r="M152" s="12">
        <v>619.4</v>
      </c>
      <c r="N152" s="12"/>
      <c r="O152" s="12"/>
      <c r="P152" s="12"/>
      <c r="Q152" s="60">
        <v>323921</v>
      </c>
      <c r="R152" s="53" t="s">
        <v>86</v>
      </c>
      <c r="S152" s="68"/>
      <c r="T152" s="31"/>
      <c r="U152" s="31"/>
      <c r="V152" s="31"/>
      <c r="W152" s="31"/>
      <c r="X152" s="31"/>
      <c r="Y152" s="136"/>
      <c r="Z152" s="31"/>
      <c r="AA152" s="31">
        <f t="shared" ref="AA152:AA168" si="148">E152-K152-L152-M152-N152-O152-P152-S152-T152-U152-V152-W152-X152-Y152-Z152</f>
        <v>0</v>
      </c>
    </row>
    <row r="153" spans="1:27" x14ac:dyDescent="0.25">
      <c r="A153" s="13">
        <v>323931</v>
      </c>
      <c r="B153" s="14" t="s">
        <v>87</v>
      </c>
      <c r="C153" s="290">
        <v>186.78</v>
      </c>
      <c r="D153" s="12">
        <v>0</v>
      </c>
      <c r="E153" s="12">
        <v>37.5</v>
      </c>
      <c r="G153" s="44">
        <f t="shared" si="143"/>
        <v>20.077096048827496</v>
      </c>
      <c r="H153" s="44">
        <f t="shared" si="144"/>
        <v>0</v>
      </c>
      <c r="I153" s="13">
        <v>323931</v>
      </c>
      <c r="J153" s="14" t="s">
        <v>87</v>
      </c>
      <c r="K153" s="12"/>
      <c r="L153" s="12"/>
      <c r="M153" s="12">
        <v>0</v>
      </c>
      <c r="N153" s="12"/>
      <c r="O153" s="12"/>
      <c r="P153" s="12"/>
      <c r="Q153" s="60">
        <v>323931</v>
      </c>
      <c r="R153" s="53" t="s">
        <v>87</v>
      </c>
      <c r="S153" s="68"/>
      <c r="T153" s="31">
        <v>37.5</v>
      </c>
      <c r="U153" s="31"/>
      <c r="V153" s="32"/>
      <c r="W153" s="31"/>
      <c r="X153" s="32"/>
      <c r="Y153" s="137"/>
      <c r="Z153" s="32"/>
      <c r="AA153" s="31">
        <f t="shared" si="148"/>
        <v>0</v>
      </c>
    </row>
    <row r="154" spans="1:27" x14ac:dyDescent="0.25">
      <c r="A154" s="13">
        <v>323951</v>
      </c>
      <c r="B154" s="14" t="s">
        <v>88</v>
      </c>
      <c r="C154" s="290">
        <v>195</v>
      </c>
      <c r="D154" s="12">
        <v>0</v>
      </c>
      <c r="E154" s="12">
        <v>57.6</v>
      </c>
      <c r="G154" s="44">
        <f t="shared" si="143"/>
        <v>29.53846153846154</v>
      </c>
      <c r="H154" s="44">
        <f t="shared" si="144"/>
        <v>0</v>
      </c>
      <c r="I154" s="13">
        <v>323951</v>
      </c>
      <c r="J154" s="14" t="s">
        <v>88</v>
      </c>
      <c r="K154" s="12"/>
      <c r="L154" s="12"/>
      <c r="M154" s="12">
        <v>57.6</v>
      </c>
      <c r="N154" s="12"/>
      <c r="O154" s="12"/>
      <c r="P154" s="12"/>
      <c r="Q154" s="60">
        <v>323951</v>
      </c>
      <c r="R154" s="53" t="s">
        <v>88</v>
      </c>
      <c r="S154" s="68"/>
      <c r="T154" s="31"/>
      <c r="U154" s="31"/>
      <c r="V154" s="31"/>
      <c r="W154" s="31"/>
      <c r="X154" s="31"/>
      <c r="Y154" s="136"/>
      <c r="Z154" s="31"/>
      <c r="AA154" s="31">
        <f t="shared" si="148"/>
        <v>0</v>
      </c>
    </row>
    <row r="155" spans="1:27" x14ac:dyDescent="0.25">
      <c r="A155" s="13">
        <v>323961</v>
      </c>
      <c r="B155" s="14" t="s">
        <v>89</v>
      </c>
      <c r="C155" s="290">
        <v>99.54</v>
      </c>
      <c r="D155" s="12">
        <v>0</v>
      </c>
      <c r="E155" s="12">
        <v>99.54</v>
      </c>
      <c r="G155" s="44">
        <f t="shared" si="143"/>
        <v>100</v>
      </c>
      <c r="H155" s="44">
        <f t="shared" si="144"/>
        <v>0</v>
      </c>
      <c r="I155" s="13">
        <v>323961</v>
      </c>
      <c r="J155" s="14" t="s">
        <v>89</v>
      </c>
      <c r="K155" s="12"/>
      <c r="L155" s="12"/>
      <c r="M155" s="12">
        <v>99.54</v>
      </c>
      <c r="N155" s="12"/>
      <c r="O155" s="12"/>
      <c r="P155" s="12"/>
      <c r="Q155" s="60">
        <v>323961</v>
      </c>
      <c r="R155" s="53" t="s">
        <v>89</v>
      </c>
      <c r="S155" s="69"/>
      <c r="T155" s="31"/>
      <c r="U155" s="32"/>
      <c r="V155" s="32"/>
      <c r="W155" s="32"/>
      <c r="X155" s="32"/>
      <c r="Y155" s="137"/>
      <c r="Z155" s="32"/>
      <c r="AA155" s="31">
        <f t="shared" si="148"/>
        <v>0</v>
      </c>
    </row>
    <row r="156" spans="1:27" x14ac:dyDescent="0.25">
      <c r="A156" s="13">
        <v>323991</v>
      </c>
      <c r="B156" s="14" t="s">
        <v>90</v>
      </c>
      <c r="C156" s="290">
        <v>560.4</v>
      </c>
      <c r="D156" s="12">
        <v>0</v>
      </c>
      <c r="E156" s="12">
        <v>164.09</v>
      </c>
      <c r="G156" s="44">
        <f t="shared" si="143"/>
        <v>29.280870806566739</v>
      </c>
      <c r="H156" s="44">
        <f t="shared" si="144"/>
        <v>0</v>
      </c>
      <c r="I156" s="13">
        <v>323991</v>
      </c>
      <c r="J156" s="14" t="s">
        <v>90</v>
      </c>
      <c r="K156" s="12"/>
      <c r="L156" s="12"/>
      <c r="M156" s="12">
        <v>164.09</v>
      </c>
      <c r="N156" s="12"/>
      <c r="O156" s="12"/>
      <c r="P156" s="12">
        <v>0</v>
      </c>
      <c r="Q156" s="60">
        <v>323991</v>
      </c>
      <c r="R156" s="53" t="s">
        <v>90</v>
      </c>
      <c r="S156" s="68"/>
      <c r="T156" s="31">
        <v>0</v>
      </c>
      <c r="U156" s="31"/>
      <c r="V156" s="31"/>
      <c r="W156" s="31"/>
      <c r="X156" s="31"/>
      <c r="Y156" s="136"/>
      <c r="Z156" s="31"/>
      <c r="AA156" s="31">
        <f t="shared" si="148"/>
        <v>0</v>
      </c>
    </row>
    <row r="157" spans="1:27" x14ac:dyDescent="0.25">
      <c r="A157" s="15">
        <v>3239</v>
      </c>
      <c r="B157" s="16" t="s">
        <v>91</v>
      </c>
      <c r="C157" s="292">
        <f>SUM(C151:C156)</f>
        <v>5313.2199999999993</v>
      </c>
      <c r="D157" s="17">
        <f t="shared" ref="D157:E157" si="149">SUM(D151:D156)</f>
        <v>0</v>
      </c>
      <c r="E157" s="17">
        <f t="shared" si="149"/>
        <v>6895.39</v>
      </c>
      <c r="F157" s="19">
        <f>SUM(F151:F156)</f>
        <v>0</v>
      </c>
      <c r="G157" s="45">
        <f t="shared" si="143"/>
        <v>129.77798773625037</v>
      </c>
      <c r="H157" s="45">
        <f t="shared" si="144"/>
        <v>0</v>
      </c>
      <c r="I157" s="15">
        <v>3239</v>
      </c>
      <c r="J157" s="16" t="s">
        <v>91</v>
      </c>
      <c r="K157" s="17">
        <f>SUM(K151:K156)</f>
        <v>0</v>
      </c>
      <c r="L157" s="17">
        <f t="shared" ref="L157:P157" si="150">SUM(L151:L156)</f>
        <v>1876.5</v>
      </c>
      <c r="M157" s="17">
        <f t="shared" si="150"/>
        <v>1824.6399999999996</v>
      </c>
      <c r="N157" s="17">
        <f t="shared" si="150"/>
        <v>0</v>
      </c>
      <c r="O157" s="17">
        <f t="shared" si="150"/>
        <v>0</v>
      </c>
      <c r="P157" s="17">
        <f t="shared" si="150"/>
        <v>0</v>
      </c>
      <c r="Q157" s="61">
        <v>3239</v>
      </c>
      <c r="R157" s="54" t="s">
        <v>91</v>
      </c>
      <c r="S157" s="17">
        <f>SUM(S151:S156)</f>
        <v>406.25</v>
      </c>
      <c r="T157" s="17">
        <f t="shared" ref="T157:Z157" si="151">SUM(T151:T156)</f>
        <v>2193</v>
      </c>
      <c r="U157" s="275">
        <f t="shared" si="151"/>
        <v>0</v>
      </c>
      <c r="V157" s="32">
        <f t="shared" si="151"/>
        <v>0</v>
      </c>
      <c r="W157" s="17">
        <f t="shared" si="151"/>
        <v>0</v>
      </c>
      <c r="X157" s="17">
        <f t="shared" si="151"/>
        <v>515</v>
      </c>
      <c r="Y157" s="17">
        <v>80</v>
      </c>
      <c r="Z157" s="17">
        <f t="shared" si="151"/>
        <v>0</v>
      </c>
      <c r="AA157" s="32">
        <f t="shared" ref="AA157" si="152">SUM(AA151:AA156)</f>
        <v>0</v>
      </c>
    </row>
    <row r="158" spans="1:27" s="2" customFormat="1" x14ac:dyDescent="0.25">
      <c r="A158" s="15">
        <v>323</v>
      </c>
      <c r="B158" s="16" t="s">
        <v>92</v>
      </c>
      <c r="C158" s="292">
        <f>C116+C120+C124+C128+C132+C135+C147+C150+C157</f>
        <v>32067.910000000003</v>
      </c>
      <c r="D158" s="17">
        <f>D116+D120+D124+D128+D132+D135+D147+D150+D157</f>
        <v>61360</v>
      </c>
      <c r="E158" s="17">
        <f>E116+E120+E124+E128+E132+E135+E147+E150+E157</f>
        <v>27449.879999999997</v>
      </c>
      <c r="F158" s="19" t="e">
        <f>F110+F120+F124+F128+F132+F135+#REF!+#REF!+F157</f>
        <v>#REF!</v>
      </c>
      <c r="G158" s="45">
        <f t="shared" si="143"/>
        <v>85.599217410801003</v>
      </c>
      <c r="H158" s="45">
        <f t="shared" si="144"/>
        <v>44.735788787483699</v>
      </c>
      <c r="I158" s="15">
        <v>323</v>
      </c>
      <c r="J158" s="16" t="s">
        <v>92</v>
      </c>
      <c r="K158" s="17">
        <f t="shared" ref="K158:P158" si="153">K116+K120+K124+K128+K132+K135+K147+K150+K157</f>
        <v>0</v>
      </c>
      <c r="L158" s="17">
        <f t="shared" si="153"/>
        <v>1876.5</v>
      </c>
      <c r="M158" s="17">
        <f t="shared" si="153"/>
        <v>11118.52</v>
      </c>
      <c r="N158" s="17">
        <f t="shared" si="153"/>
        <v>0</v>
      </c>
      <c r="O158" s="17">
        <f t="shared" si="153"/>
        <v>836.34</v>
      </c>
      <c r="P158" s="17">
        <f t="shared" si="153"/>
        <v>116.66</v>
      </c>
      <c r="Q158" s="61">
        <v>323</v>
      </c>
      <c r="R158" s="54" t="s">
        <v>92</v>
      </c>
      <c r="S158" s="17">
        <f t="shared" ref="S158:AA158" si="154">S116+S120+S124+S128+S132+S135+S147+S150+S157</f>
        <v>10381.27</v>
      </c>
      <c r="T158" s="17">
        <f t="shared" si="154"/>
        <v>2525.59</v>
      </c>
      <c r="U158" s="32">
        <f t="shared" si="154"/>
        <v>0</v>
      </c>
      <c r="V158" s="32">
        <f t="shared" si="154"/>
        <v>0</v>
      </c>
      <c r="W158" s="17">
        <f t="shared" si="154"/>
        <v>0</v>
      </c>
      <c r="X158" s="17">
        <f t="shared" si="154"/>
        <v>515</v>
      </c>
      <c r="Y158" s="17">
        <f t="shared" si="154"/>
        <v>80</v>
      </c>
      <c r="Z158" s="17">
        <f t="shared" si="154"/>
        <v>0</v>
      </c>
      <c r="AA158" s="32">
        <f t="shared" si="154"/>
        <v>0</v>
      </c>
    </row>
    <row r="159" spans="1:27" x14ac:dyDescent="0.25">
      <c r="A159" s="13">
        <v>324111</v>
      </c>
      <c r="B159" s="14" t="s">
        <v>93</v>
      </c>
      <c r="C159" s="290">
        <v>6608.68</v>
      </c>
      <c r="D159" s="12">
        <v>15410</v>
      </c>
      <c r="E159" s="12">
        <v>0</v>
      </c>
      <c r="G159" s="44">
        <f t="shared" si="143"/>
        <v>0</v>
      </c>
      <c r="H159" s="44">
        <f t="shared" si="144"/>
        <v>0</v>
      </c>
      <c r="I159" s="13">
        <v>324111</v>
      </c>
      <c r="J159" s="14" t="s">
        <v>93</v>
      </c>
      <c r="K159" s="17"/>
      <c r="L159" s="12">
        <v>0</v>
      </c>
      <c r="M159" s="12">
        <v>0</v>
      </c>
      <c r="N159" s="17">
        <v>0</v>
      </c>
      <c r="O159" s="17"/>
      <c r="P159" s="17"/>
      <c r="Q159" s="60">
        <v>324111</v>
      </c>
      <c r="R159" s="53" t="s">
        <v>93</v>
      </c>
      <c r="S159" s="31">
        <v>0</v>
      </c>
      <c r="T159" s="31"/>
      <c r="U159" s="31"/>
      <c r="V159" s="31"/>
      <c r="W159" s="31"/>
      <c r="X159" s="31"/>
      <c r="Y159" s="136"/>
      <c r="Z159" s="31"/>
      <c r="AA159" s="31">
        <f t="shared" si="148"/>
        <v>0</v>
      </c>
    </row>
    <row r="160" spans="1:27" x14ac:dyDescent="0.25">
      <c r="A160" s="13">
        <v>324121</v>
      </c>
      <c r="B160" s="14" t="s">
        <v>94</v>
      </c>
      <c r="C160" s="290">
        <v>0</v>
      </c>
      <c r="D160" s="12">
        <v>21500</v>
      </c>
      <c r="E160" s="12">
        <v>31444</v>
      </c>
      <c r="G160" s="44">
        <f t="shared" si="143"/>
        <v>0</v>
      </c>
      <c r="H160" s="44">
        <f t="shared" si="144"/>
        <v>146.25116279069766</v>
      </c>
      <c r="I160" s="13">
        <v>324121</v>
      </c>
      <c r="J160" s="14" t="s">
        <v>94</v>
      </c>
      <c r="K160" s="12"/>
      <c r="L160" s="12">
        <v>0</v>
      </c>
      <c r="M160" s="12">
        <v>0</v>
      </c>
      <c r="N160" s="12"/>
      <c r="O160" s="12"/>
      <c r="P160" s="12"/>
      <c r="Q160" s="60">
        <v>324121</v>
      </c>
      <c r="R160" s="53" t="s">
        <v>94</v>
      </c>
      <c r="S160" s="31">
        <v>31444</v>
      </c>
      <c r="T160" s="31"/>
      <c r="U160" s="31"/>
      <c r="V160" s="31"/>
      <c r="W160" s="31"/>
      <c r="X160" s="31"/>
      <c r="Y160" s="136"/>
      <c r="Z160" s="31"/>
      <c r="AA160" s="31">
        <f t="shared" si="148"/>
        <v>0</v>
      </c>
    </row>
    <row r="161" spans="1:27" s="2" customFormat="1" x14ac:dyDescent="0.25">
      <c r="A161" s="15">
        <v>324</v>
      </c>
      <c r="B161" s="16" t="s">
        <v>95</v>
      </c>
      <c r="C161" s="292">
        <f>SUM(C159:C160)</f>
        <v>6608.68</v>
      </c>
      <c r="D161" s="17">
        <f>SUM(D159:D160)</f>
        <v>36910</v>
      </c>
      <c r="E161" s="17">
        <f t="shared" ref="E161" si="155">SUM(E159:E160)</f>
        <v>31444</v>
      </c>
      <c r="F161" s="19">
        <f>F159+F160</f>
        <v>0</v>
      </c>
      <c r="G161" s="45">
        <f t="shared" si="143"/>
        <v>475.79849531222573</v>
      </c>
      <c r="H161" s="45">
        <f t="shared" si="144"/>
        <v>85.191005147656469</v>
      </c>
      <c r="I161" s="15">
        <v>324</v>
      </c>
      <c r="J161" s="16" t="s">
        <v>95</v>
      </c>
      <c r="K161" s="17">
        <f>SUM(K159:K160)</f>
        <v>0</v>
      </c>
      <c r="L161" s="17">
        <f t="shared" ref="L161:P161" si="156">SUM(L159:L160)</f>
        <v>0</v>
      </c>
      <c r="M161" s="17">
        <f t="shared" si="156"/>
        <v>0</v>
      </c>
      <c r="N161" s="17">
        <f t="shared" si="156"/>
        <v>0</v>
      </c>
      <c r="O161" s="17">
        <f t="shared" si="156"/>
        <v>0</v>
      </c>
      <c r="P161" s="17">
        <f t="shared" si="156"/>
        <v>0</v>
      </c>
      <c r="Q161" s="61">
        <v>324</v>
      </c>
      <c r="R161" s="54" t="s">
        <v>95</v>
      </c>
      <c r="S161" s="17">
        <f>SUM(S159:S160)</f>
        <v>31444</v>
      </c>
      <c r="T161" s="17">
        <f t="shared" ref="T161:Z161" si="157">SUM(T159:T160)</f>
        <v>0</v>
      </c>
      <c r="U161" s="17">
        <f t="shared" si="157"/>
        <v>0</v>
      </c>
      <c r="V161" s="17">
        <f t="shared" si="157"/>
        <v>0</v>
      </c>
      <c r="W161" s="17">
        <f t="shared" si="157"/>
        <v>0</v>
      </c>
      <c r="X161" s="17">
        <f t="shared" si="157"/>
        <v>0</v>
      </c>
      <c r="Y161" s="17">
        <f t="shared" si="157"/>
        <v>0</v>
      </c>
      <c r="Z161" s="17">
        <f t="shared" si="157"/>
        <v>0</v>
      </c>
      <c r="AA161" s="32">
        <f t="shared" ref="AA161" si="158">AA159+AA160</f>
        <v>0</v>
      </c>
    </row>
    <row r="162" spans="1:27" x14ac:dyDescent="0.25">
      <c r="A162" s="13">
        <v>329221</v>
      </c>
      <c r="B162" s="14" t="s">
        <v>378</v>
      </c>
      <c r="C162" s="290">
        <v>0</v>
      </c>
      <c r="D162" s="75">
        <v>0</v>
      </c>
      <c r="E162" s="12">
        <v>0</v>
      </c>
      <c r="G162" s="44">
        <f t="shared" si="143"/>
        <v>0</v>
      </c>
      <c r="H162" s="44">
        <f t="shared" si="144"/>
        <v>0</v>
      </c>
      <c r="I162" s="13">
        <v>329221</v>
      </c>
      <c r="J162" s="14" t="s">
        <v>378</v>
      </c>
      <c r="K162" s="12"/>
      <c r="L162" s="12"/>
      <c r="M162" s="12"/>
      <c r="N162" s="12"/>
      <c r="O162" s="12"/>
      <c r="P162" s="12">
        <v>0</v>
      </c>
      <c r="Q162" s="60">
        <v>329221</v>
      </c>
      <c r="R162" s="14" t="s">
        <v>378</v>
      </c>
      <c r="S162" s="68"/>
      <c r="T162" s="31">
        <v>0</v>
      </c>
      <c r="U162" s="31"/>
      <c r="V162" s="31"/>
      <c r="W162" s="31"/>
      <c r="X162" s="31"/>
      <c r="Y162" s="136"/>
      <c r="Z162" s="31"/>
      <c r="AA162" s="31">
        <f t="shared" si="148"/>
        <v>0</v>
      </c>
    </row>
    <row r="163" spans="1:27" x14ac:dyDescent="0.25">
      <c r="A163" s="13">
        <v>329231</v>
      </c>
      <c r="B163" s="14" t="s">
        <v>97</v>
      </c>
      <c r="C163" s="290">
        <v>466.17</v>
      </c>
      <c r="D163" s="12">
        <v>0</v>
      </c>
      <c r="E163" s="12">
        <v>636.1</v>
      </c>
      <c r="G163" s="44">
        <f t="shared" si="143"/>
        <v>136.45236716219404</v>
      </c>
      <c r="H163" s="44">
        <f t="shared" si="144"/>
        <v>0</v>
      </c>
      <c r="I163" s="13">
        <v>329231</v>
      </c>
      <c r="J163" s="14" t="s">
        <v>97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60">
        <v>329231</v>
      </c>
      <c r="R163" s="53" t="s">
        <v>97</v>
      </c>
      <c r="S163" s="31">
        <v>636.1</v>
      </c>
      <c r="T163" s="31"/>
      <c r="U163" s="31"/>
      <c r="V163" s="31"/>
      <c r="W163" s="31"/>
      <c r="X163" s="31"/>
      <c r="Y163" s="31"/>
      <c r="Z163" s="31"/>
      <c r="AA163" s="31">
        <f t="shared" si="148"/>
        <v>0</v>
      </c>
    </row>
    <row r="164" spans="1:27" s="2" customFormat="1" x14ac:dyDescent="0.25">
      <c r="A164" s="15">
        <v>3292</v>
      </c>
      <c r="B164" s="16" t="s">
        <v>98</v>
      </c>
      <c r="C164" s="292">
        <f>SUM(C162:C163)</f>
        <v>466.17</v>
      </c>
      <c r="D164" s="17">
        <f t="shared" ref="D164:E164" si="159">SUM(D162:D163)</f>
        <v>0</v>
      </c>
      <c r="E164" s="17">
        <f t="shared" si="159"/>
        <v>636.1</v>
      </c>
      <c r="F164" s="19">
        <f>F163</f>
        <v>0</v>
      </c>
      <c r="G164" s="45">
        <f t="shared" si="143"/>
        <v>136.45236716219404</v>
      </c>
      <c r="H164" s="45">
        <f t="shared" si="144"/>
        <v>0</v>
      </c>
      <c r="I164" s="15">
        <v>3292</v>
      </c>
      <c r="J164" s="16" t="s">
        <v>98</v>
      </c>
      <c r="K164" s="17">
        <f>SUM(K162:K163)</f>
        <v>0</v>
      </c>
      <c r="L164" s="17">
        <f t="shared" ref="L164:P164" si="160">SUM(L162:L163)</f>
        <v>0</v>
      </c>
      <c r="M164" s="17">
        <f t="shared" si="160"/>
        <v>0</v>
      </c>
      <c r="N164" s="17">
        <f t="shared" si="160"/>
        <v>0</v>
      </c>
      <c r="O164" s="17">
        <f t="shared" si="160"/>
        <v>0</v>
      </c>
      <c r="P164" s="17">
        <f t="shared" si="160"/>
        <v>0</v>
      </c>
      <c r="Q164" s="61">
        <v>3292</v>
      </c>
      <c r="R164" s="54" t="s">
        <v>98</v>
      </c>
      <c r="S164" s="17">
        <f>SUM(S162:S163)</f>
        <v>636.1</v>
      </c>
      <c r="T164" s="17">
        <f t="shared" ref="T164:Z164" si="161">SUM(T162:T163)</f>
        <v>0</v>
      </c>
      <c r="U164" s="17">
        <f t="shared" si="161"/>
        <v>0</v>
      </c>
      <c r="V164" s="17">
        <f t="shared" si="161"/>
        <v>0</v>
      </c>
      <c r="W164" s="17">
        <f t="shared" si="161"/>
        <v>0</v>
      </c>
      <c r="X164" s="17">
        <f t="shared" si="161"/>
        <v>0</v>
      </c>
      <c r="Y164" s="271">
        <f t="shared" si="161"/>
        <v>0</v>
      </c>
      <c r="Z164" s="17">
        <f t="shared" si="161"/>
        <v>0</v>
      </c>
      <c r="AA164" s="69">
        <f t="shared" ref="AA164" si="162">AA163+AA162</f>
        <v>0</v>
      </c>
    </row>
    <row r="165" spans="1:27" x14ac:dyDescent="0.25">
      <c r="A165" s="13">
        <v>329311</v>
      </c>
      <c r="B165" s="14" t="s">
        <v>96</v>
      </c>
      <c r="C165" s="290">
        <v>1674.07</v>
      </c>
      <c r="D165" s="12">
        <v>0</v>
      </c>
      <c r="E165" s="12">
        <v>696.84</v>
      </c>
      <c r="G165" s="44">
        <f t="shared" si="143"/>
        <v>41.62549953108293</v>
      </c>
      <c r="H165" s="44">
        <f t="shared" si="144"/>
        <v>0</v>
      </c>
      <c r="I165" s="13">
        <v>329311</v>
      </c>
      <c r="J165" s="14" t="s">
        <v>96</v>
      </c>
      <c r="K165" s="12"/>
      <c r="L165" s="12">
        <v>70.150000000000006</v>
      </c>
      <c r="M165" s="12">
        <v>502.08</v>
      </c>
      <c r="N165" s="12"/>
      <c r="O165" s="12"/>
      <c r="P165" s="12">
        <v>124.61</v>
      </c>
      <c r="Q165" s="60">
        <v>329311</v>
      </c>
      <c r="R165" s="53" t="s">
        <v>96</v>
      </c>
      <c r="S165" s="68"/>
      <c r="T165" s="31">
        <v>0</v>
      </c>
      <c r="U165" s="31"/>
      <c r="V165" s="31"/>
      <c r="W165" s="31"/>
      <c r="X165" s="31"/>
      <c r="Y165" s="136"/>
      <c r="Z165" s="31"/>
      <c r="AA165" s="31">
        <f t="shared" si="148"/>
        <v>7.1054273576010019E-14</v>
      </c>
    </row>
    <row r="166" spans="1:27" x14ac:dyDescent="0.25">
      <c r="A166" s="15">
        <v>3293</v>
      </c>
      <c r="B166" s="16" t="s">
        <v>96</v>
      </c>
      <c r="C166" s="292">
        <f>SUM(C165)</f>
        <v>1674.07</v>
      </c>
      <c r="D166" s="17">
        <f t="shared" ref="D166:E166" si="163">SUM(D165)</f>
        <v>0</v>
      </c>
      <c r="E166" s="17">
        <f t="shared" si="163"/>
        <v>696.84</v>
      </c>
      <c r="F166" s="19">
        <f>F165</f>
        <v>0</v>
      </c>
      <c r="G166" s="45">
        <f t="shared" si="143"/>
        <v>41.62549953108293</v>
      </c>
      <c r="H166" s="45">
        <f t="shared" si="144"/>
        <v>0</v>
      </c>
      <c r="I166" s="15">
        <v>3293</v>
      </c>
      <c r="J166" s="16" t="s">
        <v>96</v>
      </c>
      <c r="K166" s="17">
        <f>SUM(K165)</f>
        <v>0</v>
      </c>
      <c r="L166" s="17">
        <f t="shared" ref="L166:P166" si="164">SUM(L165)</f>
        <v>70.150000000000006</v>
      </c>
      <c r="M166" s="17">
        <f t="shared" si="164"/>
        <v>502.08</v>
      </c>
      <c r="N166" s="17">
        <f t="shared" si="164"/>
        <v>0</v>
      </c>
      <c r="O166" s="17">
        <f t="shared" si="164"/>
        <v>0</v>
      </c>
      <c r="P166" s="17">
        <f t="shared" si="164"/>
        <v>124.61</v>
      </c>
      <c r="Q166" s="61">
        <v>3293</v>
      </c>
      <c r="R166" s="54" t="s">
        <v>96</v>
      </c>
      <c r="S166" s="17">
        <f>SUM(S165)</f>
        <v>0</v>
      </c>
      <c r="T166" s="17">
        <f t="shared" ref="T166:Z166" si="165">SUM(T165)</f>
        <v>0</v>
      </c>
      <c r="U166" s="17">
        <f t="shared" si="165"/>
        <v>0</v>
      </c>
      <c r="V166" s="17">
        <f t="shared" si="165"/>
        <v>0</v>
      </c>
      <c r="W166" s="17">
        <f t="shared" si="165"/>
        <v>0</v>
      </c>
      <c r="X166" s="17">
        <f t="shared" si="165"/>
        <v>0</v>
      </c>
      <c r="Y166" s="17">
        <f t="shared" si="165"/>
        <v>0</v>
      </c>
      <c r="Z166" s="17">
        <f t="shared" si="165"/>
        <v>0</v>
      </c>
      <c r="AA166" s="32">
        <f t="shared" ref="AA166" si="166">AA165</f>
        <v>7.1054273576010019E-14</v>
      </c>
    </row>
    <row r="167" spans="1:27" x14ac:dyDescent="0.25">
      <c r="A167" s="13">
        <v>329411</v>
      </c>
      <c r="B167" s="14" t="s">
        <v>99</v>
      </c>
      <c r="C167" s="290">
        <v>40</v>
      </c>
      <c r="D167" s="12">
        <v>0</v>
      </c>
      <c r="E167" s="12">
        <v>165</v>
      </c>
      <c r="G167" s="44">
        <f t="shared" si="143"/>
        <v>412.5</v>
      </c>
      <c r="H167" s="44">
        <f t="shared" si="144"/>
        <v>0</v>
      </c>
      <c r="I167" s="13">
        <v>329411</v>
      </c>
      <c r="J167" s="14" t="s">
        <v>99</v>
      </c>
      <c r="K167" s="12"/>
      <c r="L167" s="12"/>
      <c r="M167" s="12">
        <v>165</v>
      </c>
      <c r="N167" s="12"/>
      <c r="O167" s="12"/>
      <c r="P167" s="12"/>
      <c r="Q167" s="60">
        <v>329411</v>
      </c>
      <c r="R167" s="53" t="s">
        <v>99</v>
      </c>
      <c r="S167" s="69"/>
      <c r="T167" s="32"/>
      <c r="U167" s="32"/>
      <c r="V167" s="32"/>
      <c r="W167" s="32"/>
      <c r="X167" s="32"/>
      <c r="Y167" s="137"/>
      <c r="Z167" s="32"/>
      <c r="AA167" s="31">
        <f t="shared" si="148"/>
        <v>0</v>
      </c>
    </row>
    <row r="168" spans="1:27" x14ac:dyDescent="0.25">
      <c r="A168" s="13">
        <v>329421</v>
      </c>
      <c r="B168" s="14" t="s">
        <v>100</v>
      </c>
      <c r="C168" s="290">
        <v>0</v>
      </c>
      <c r="D168" s="12">
        <v>0</v>
      </c>
      <c r="E168" s="12">
        <v>0</v>
      </c>
      <c r="G168" s="44">
        <f t="shared" si="143"/>
        <v>0</v>
      </c>
      <c r="H168" s="44">
        <f t="shared" si="144"/>
        <v>0</v>
      </c>
      <c r="I168" s="13">
        <v>329421</v>
      </c>
      <c r="J168" s="14" t="s">
        <v>100</v>
      </c>
      <c r="K168" s="12"/>
      <c r="L168" s="12"/>
      <c r="M168" s="12">
        <v>0</v>
      </c>
      <c r="N168" s="12"/>
      <c r="O168" s="12"/>
      <c r="P168" s="12"/>
      <c r="Q168" s="60">
        <v>329421</v>
      </c>
      <c r="R168" s="53" t="s">
        <v>100</v>
      </c>
      <c r="S168" s="68"/>
      <c r="T168" s="31"/>
      <c r="U168" s="31"/>
      <c r="V168" s="31"/>
      <c r="W168" s="31"/>
      <c r="X168" s="31"/>
      <c r="Y168" s="136"/>
      <c r="Z168" s="31"/>
      <c r="AA168" s="31">
        <f t="shared" si="148"/>
        <v>0</v>
      </c>
    </row>
    <row r="169" spans="1:27" s="2" customFormat="1" x14ac:dyDescent="0.25">
      <c r="A169" s="15">
        <v>3294</v>
      </c>
      <c r="B169" s="16" t="s">
        <v>101</v>
      </c>
      <c r="C169" s="292">
        <f>SUM(C167:C168)</f>
        <v>40</v>
      </c>
      <c r="D169" s="17">
        <f t="shared" ref="D169:E169" si="167">SUM(D167:D168)</f>
        <v>0</v>
      </c>
      <c r="E169" s="17">
        <f t="shared" si="167"/>
        <v>165</v>
      </c>
      <c r="F169" s="261">
        <f>F167+F168</f>
        <v>0</v>
      </c>
      <c r="G169" s="45">
        <f t="shared" si="143"/>
        <v>412.5</v>
      </c>
      <c r="H169" s="45">
        <f t="shared" si="144"/>
        <v>0</v>
      </c>
      <c r="I169" s="15">
        <v>3294</v>
      </c>
      <c r="J169" s="16" t="s">
        <v>101</v>
      </c>
      <c r="K169" s="17">
        <f>SUM(K167:K168)</f>
        <v>0</v>
      </c>
      <c r="L169" s="17">
        <f t="shared" ref="L169:P169" si="168">SUM(L167:L168)</f>
        <v>0</v>
      </c>
      <c r="M169" s="17">
        <f t="shared" si="168"/>
        <v>165</v>
      </c>
      <c r="N169" s="17">
        <f t="shared" si="168"/>
        <v>0</v>
      </c>
      <c r="O169" s="17">
        <f t="shared" si="168"/>
        <v>0</v>
      </c>
      <c r="P169" s="17">
        <f t="shared" si="168"/>
        <v>0</v>
      </c>
      <c r="Q169" s="61">
        <v>3294</v>
      </c>
      <c r="R169" s="54" t="s">
        <v>101</v>
      </c>
      <c r="S169" s="17">
        <f>SUM(S167:S168)</f>
        <v>0</v>
      </c>
      <c r="T169" s="17">
        <f t="shared" ref="T169:Z169" si="169">SUM(T167:T168)</f>
        <v>0</v>
      </c>
      <c r="U169" s="17">
        <f t="shared" si="169"/>
        <v>0</v>
      </c>
      <c r="V169" s="17">
        <f t="shared" si="169"/>
        <v>0</v>
      </c>
      <c r="W169" s="17">
        <f t="shared" si="169"/>
        <v>0</v>
      </c>
      <c r="X169" s="17">
        <f t="shared" si="169"/>
        <v>0</v>
      </c>
      <c r="Y169" s="17">
        <f t="shared" si="169"/>
        <v>0</v>
      </c>
      <c r="Z169" s="17">
        <f t="shared" si="169"/>
        <v>0</v>
      </c>
      <c r="AA169" s="31">
        <f t="shared" ref="AA169" si="170">AA167+AA168</f>
        <v>0</v>
      </c>
    </row>
    <row r="170" spans="1:27" x14ac:dyDescent="0.25">
      <c r="A170" s="376" t="str">
        <f>A1</f>
        <v>KOMERCIJALNA I TRGOVAČKA ŠKOLA BJELOVAR</v>
      </c>
      <c r="B170" s="376"/>
      <c r="C170" s="376"/>
      <c r="D170" s="376"/>
      <c r="I170" s="376" t="str">
        <f>A1</f>
        <v>KOMERCIJALNA I TRGOVAČKA ŠKOLA BJELOVAR</v>
      </c>
      <c r="J170" s="376"/>
      <c r="K170" s="376"/>
      <c r="L170" s="376"/>
      <c r="M170" s="7"/>
      <c r="N170" s="7"/>
      <c r="O170" s="7"/>
      <c r="P170" s="7"/>
      <c r="Q170" s="380" t="str">
        <f>A1</f>
        <v>KOMERCIJALNA I TRGOVAČKA ŠKOLA BJELOVAR</v>
      </c>
      <c r="R170" s="380"/>
      <c r="S170" s="380"/>
      <c r="T170" s="380"/>
      <c r="U170" s="34"/>
      <c r="V170" s="34"/>
    </row>
    <row r="171" spans="1:27" x14ac:dyDescent="0.25">
      <c r="A171" s="385" t="str">
        <f>A2</f>
        <v>BJELOVAR, POLJANA DR. FRANJE TUĐMANA 9</v>
      </c>
      <c r="B171" s="385"/>
      <c r="C171" s="385"/>
      <c r="D171" s="385"/>
      <c r="H171" s="24" t="s">
        <v>163</v>
      </c>
      <c r="I171" s="385" t="str">
        <f>A2</f>
        <v>BJELOVAR, POLJANA DR. FRANJE TUĐMANA 9</v>
      </c>
      <c r="J171" s="385"/>
      <c r="K171" s="385"/>
      <c r="L171" s="385"/>
      <c r="M171" s="7"/>
      <c r="N171" s="7"/>
      <c r="O171" s="7"/>
      <c r="P171" s="24" t="str">
        <f>H171</f>
        <v>str.6</v>
      </c>
      <c r="Q171" s="380" t="str">
        <f>A2</f>
        <v>BJELOVAR, POLJANA DR. FRANJE TUĐMANA 9</v>
      </c>
      <c r="R171" s="380"/>
      <c r="S171" s="380"/>
      <c r="T171" s="380"/>
      <c r="U171" s="34"/>
      <c r="V171" s="34"/>
      <c r="AA171" s="27" t="str">
        <f>P171</f>
        <v>str.6</v>
      </c>
    </row>
    <row r="172" spans="1:27" x14ac:dyDescent="0.25">
      <c r="A172" s="35"/>
      <c r="B172" s="35"/>
      <c r="C172" s="286"/>
      <c r="D172" s="35"/>
      <c r="H172" s="24"/>
      <c r="I172" s="35"/>
      <c r="J172" s="35"/>
      <c r="K172" s="35"/>
      <c r="L172" s="35"/>
      <c r="M172" s="7"/>
      <c r="N172" s="7"/>
      <c r="O172" s="7"/>
      <c r="P172" s="24"/>
      <c r="Q172" s="57"/>
      <c r="R172" s="57"/>
      <c r="S172" s="64"/>
      <c r="T172" s="57"/>
      <c r="U172" s="34"/>
      <c r="V172" s="34"/>
      <c r="AA172" s="27"/>
    </row>
    <row r="173" spans="1:27" ht="15.75" x14ac:dyDescent="0.3">
      <c r="A173" s="20"/>
      <c r="B173" s="381" t="str">
        <f>B4</f>
        <v>IZVJEŠTAJ O IZVRŠENJU FINANCIJSKOG PLANA  I - VI 2026.</v>
      </c>
      <c r="C173" s="381"/>
      <c r="D173" s="381"/>
      <c r="E173" s="381"/>
      <c r="F173" s="381"/>
      <c r="G173" s="381"/>
      <c r="H173" s="381"/>
      <c r="I173" s="20"/>
      <c r="J173" s="381" t="str">
        <f>B4</f>
        <v>IZVJEŠTAJ O IZVRŠENJU FINANCIJSKOG PLANA  I - VI 2026.</v>
      </c>
      <c r="K173" s="381"/>
      <c r="L173" s="381"/>
      <c r="M173" s="381"/>
      <c r="N173" s="381"/>
      <c r="O173" s="381"/>
      <c r="P173" s="381"/>
      <c r="Q173" s="57"/>
      <c r="R173" s="381" t="str">
        <f>B4</f>
        <v>IZVJEŠTAJ O IZVRŠENJU FINANCIJSKOG PLANA  I - VI 2026.</v>
      </c>
      <c r="S173" s="381"/>
      <c r="T173" s="381"/>
      <c r="U173" s="381"/>
      <c r="V173" s="381"/>
      <c r="W173" s="381"/>
      <c r="X173" s="381"/>
      <c r="Y173" s="381"/>
      <c r="Z173" s="381"/>
      <c r="AA173" s="381"/>
    </row>
    <row r="174" spans="1:27" x14ac:dyDescent="0.25">
      <c r="I174" s="1"/>
      <c r="J174" s="3"/>
      <c r="K174" s="7"/>
      <c r="L174" s="7"/>
      <c r="M174" s="7"/>
      <c r="N174" s="7"/>
      <c r="O174" s="7"/>
      <c r="P174" s="7"/>
      <c r="Q174" s="58"/>
    </row>
    <row r="175" spans="1:27" ht="15" customHeight="1" x14ac:dyDescent="0.25">
      <c r="A175" s="4"/>
      <c r="B175" s="9"/>
      <c r="C175" s="288" t="str">
        <f t="shared" ref="C175:H176" si="171">C6</f>
        <v>IZVRŠENO</v>
      </c>
      <c r="D175" s="36" t="str">
        <f t="shared" si="171"/>
        <v>PLAN</v>
      </c>
      <c r="E175" s="36" t="str">
        <f t="shared" si="171"/>
        <v>IZVRŠENO</v>
      </c>
      <c r="F175" s="36">
        <f t="shared" si="171"/>
        <v>0</v>
      </c>
      <c r="G175" s="36" t="str">
        <f t="shared" si="171"/>
        <v>INDEKS</v>
      </c>
      <c r="H175" s="36" t="str">
        <f t="shared" si="171"/>
        <v xml:space="preserve">INDEKS </v>
      </c>
      <c r="I175" s="4"/>
      <c r="J175" s="9"/>
      <c r="K175" s="377" t="s">
        <v>139</v>
      </c>
      <c r="L175" s="378"/>
      <c r="M175" s="377" t="s">
        <v>142</v>
      </c>
      <c r="N175" s="379"/>
      <c r="O175" s="379"/>
      <c r="P175" s="378"/>
      <c r="Q175" s="59"/>
      <c r="R175" s="51"/>
      <c r="S175" s="382" t="s">
        <v>144</v>
      </c>
      <c r="T175" s="383"/>
      <c r="U175" s="383"/>
      <c r="V175" s="383"/>
      <c r="W175" s="384"/>
      <c r="X175" s="383" t="s">
        <v>4</v>
      </c>
      <c r="Y175" s="383"/>
      <c r="Z175" s="383"/>
      <c r="AA175" s="384"/>
    </row>
    <row r="176" spans="1:27" x14ac:dyDescent="0.25">
      <c r="A176" s="6" t="s">
        <v>6</v>
      </c>
      <c r="B176" s="10" t="s">
        <v>7</v>
      </c>
      <c r="C176" s="289" t="str">
        <f t="shared" si="171"/>
        <v>I - VI 2025.</v>
      </c>
      <c r="D176" s="37" t="str">
        <f t="shared" si="171"/>
        <v>2026.</v>
      </c>
      <c r="E176" s="37" t="str">
        <f t="shared" si="171"/>
        <v>I - VI 2026.</v>
      </c>
      <c r="F176" s="37">
        <f t="shared" si="171"/>
        <v>0</v>
      </c>
      <c r="G176" s="37" t="str">
        <f t="shared" si="171"/>
        <v>2026/2025.</v>
      </c>
      <c r="H176" s="37" t="str">
        <f t="shared" si="171"/>
        <v>IZVR / PLAN</v>
      </c>
      <c r="I176" s="6" t="s">
        <v>6</v>
      </c>
      <c r="J176" s="10" t="s">
        <v>7</v>
      </c>
      <c r="K176" s="38" t="str">
        <f t="shared" ref="K176:P176" si="172">K7</f>
        <v>RIZNICA</v>
      </c>
      <c r="L176" s="38" t="str">
        <f t="shared" si="172"/>
        <v>OSTALO</v>
      </c>
      <c r="M176" s="38" t="str">
        <f t="shared" si="172"/>
        <v>DECENTRALIZ.</v>
      </c>
      <c r="N176" s="38" t="str">
        <f t="shared" si="172"/>
        <v>KNJIŽNA GRAĐA</v>
      </c>
      <c r="O176" s="38" t="str">
        <f t="shared" si="172"/>
        <v>e-tehničar</v>
      </c>
      <c r="P176" s="38" t="str">
        <f t="shared" si="172"/>
        <v>OSTALO</v>
      </c>
      <c r="Q176" s="49" t="s">
        <v>6</v>
      </c>
      <c r="R176" s="52" t="s">
        <v>7</v>
      </c>
      <c r="S176" s="66" t="str">
        <f t="shared" ref="S176:AA176" si="173">S7</f>
        <v>ERASMUS+</v>
      </c>
      <c r="T176" s="66" t="str">
        <f t="shared" si="173"/>
        <v>ZAKUP</v>
      </c>
      <c r="U176" s="66" t="str">
        <f t="shared" si="173"/>
        <v>KAMATA</v>
      </c>
      <c r="V176" s="66" t="str">
        <f t="shared" si="173"/>
        <v>DONACIJE</v>
      </c>
      <c r="W176" s="66" t="str">
        <f t="shared" si="173"/>
        <v>OSTALO</v>
      </c>
      <c r="X176" s="66" t="str">
        <f t="shared" si="173"/>
        <v>SUFINANCIRANJE</v>
      </c>
      <c r="Y176" s="66" t="str">
        <f t="shared" si="173"/>
        <v>SVJEDODŽBE</v>
      </c>
      <c r="Z176" s="66" t="str">
        <f t="shared" si="173"/>
        <v>IZLETI</v>
      </c>
      <c r="AA176" s="66" t="str">
        <f t="shared" si="173"/>
        <v>OSTALO</v>
      </c>
    </row>
    <row r="177" spans="1:27" x14ac:dyDescent="0.25">
      <c r="A177" s="13">
        <v>329511</v>
      </c>
      <c r="B177" s="14" t="s">
        <v>102</v>
      </c>
      <c r="C177" s="290">
        <v>0</v>
      </c>
      <c r="D177" s="12">
        <v>0</v>
      </c>
      <c r="E177" s="12">
        <v>0</v>
      </c>
      <c r="G177" s="44">
        <f t="shared" ref="G177:G185" si="174">IF(C177&lt;&gt;0,E177/C177*100,0)</f>
        <v>0</v>
      </c>
      <c r="H177" s="44">
        <f t="shared" ref="H177:H185" si="175">IF(D177&lt;&gt;0,E177/D177*100,0)</f>
        <v>0</v>
      </c>
      <c r="I177" s="13">
        <v>329511</v>
      </c>
      <c r="J177" s="14" t="s">
        <v>102</v>
      </c>
      <c r="K177" s="17"/>
      <c r="L177" s="17"/>
      <c r="M177" s="12"/>
      <c r="N177" s="17"/>
      <c r="O177" s="17"/>
      <c r="P177" s="17"/>
      <c r="Q177" s="60">
        <v>329511</v>
      </c>
      <c r="R177" s="53" t="s">
        <v>102</v>
      </c>
      <c r="S177" s="69"/>
      <c r="T177" s="32"/>
      <c r="U177" s="32"/>
      <c r="V177" s="32"/>
      <c r="W177" s="32"/>
      <c r="X177" s="32"/>
      <c r="Y177" s="137"/>
      <c r="Z177" s="32"/>
      <c r="AA177" s="31">
        <f>E177-K177-L177-M177-N177-O177-P177-S177-T177-U177-V177-W177-X177-Y177-Z177</f>
        <v>0</v>
      </c>
    </row>
    <row r="178" spans="1:27" x14ac:dyDescent="0.25">
      <c r="A178" s="13">
        <v>329521</v>
      </c>
      <c r="B178" s="14" t="s">
        <v>103</v>
      </c>
      <c r="C178" s="290">
        <v>0</v>
      </c>
      <c r="D178" s="12">
        <v>0</v>
      </c>
      <c r="E178" s="12">
        <v>16.59</v>
      </c>
      <c r="G178" s="44">
        <f t="shared" si="174"/>
        <v>0</v>
      </c>
      <c r="H178" s="44">
        <f t="shared" si="175"/>
        <v>0</v>
      </c>
      <c r="I178" s="13">
        <v>329521</v>
      </c>
      <c r="J178" s="14" t="s">
        <v>103</v>
      </c>
      <c r="K178" s="17"/>
      <c r="L178" s="12"/>
      <c r="M178" s="12"/>
      <c r="N178" s="17"/>
      <c r="O178" s="17"/>
      <c r="P178" s="17"/>
      <c r="Q178" s="60">
        <v>329521</v>
      </c>
      <c r="R178" s="53" t="s">
        <v>103</v>
      </c>
      <c r="S178" s="69"/>
      <c r="T178" s="32">
        <v>16.59</v>
      </c>
      <c r="U178" s="32"/>
      <c r="V178" s="32"/>
      <c r="W178" s="32"/>
      <c r="X178" s="32"/>
      <c r="Y178" s="137"/>
      <c r="Z178" s="32"/>
      <c r="AA178" s="31">
        <f>E178-K178-L178-M178-N178-O178-P178-S178-T178-U178-V178-W178-X178-Y178-Z178</f>
        <v>0</v>
      </c>
    </row>
    <row r="179" spans="1:27" x14ac:dyDescent="0.25">
      <c r="A179" s="13">
        <v>329531</v>
      </c>
      <c r="B179" s="14" t="s">
        <v>104</v>
      </c>
      <c r="C179" s="290">
        <v>0</v>
      </c>
      <c r="D179" s="12">
        <v>0</v>
      </c>
      <c r="E179" s="12">
        <v>135.62</v>
      </c>
      <c r="G179" s="44">
        <f t="shared" si="174"/>
        <v>0</v>
      </c>
      <c r="H179" s="44">
        <f t="shared" si="175"/>
        <v>0</v>
      </c>
      <c r="I179" s="13">
        <v>329531</v>
      </c>
      <c r="J179" s="14" t="s">
        <v>104</v>
      </c>
      <c r="K179" s="12"/>
      <c r="L179" s="12"/>
      <c r="M179" s="12">
        <v>135.62</v>
      </c>
      <c r="N179" s="12"/>
      <c r="O179" s="12"/>
      <c r="P179" s="12"/>
      <c r="Q179" s="60">
        <v>329531</v>
      </c>
      <c r="R179" s="53" t="s">
        <v>104</v>
      </c>
      <c r="S179" s="68"/>
      <c r="T179" s="31"/>
      <c r="U179" s="31"/>
      <c r="V179" s="31"/>
      <c r="W179" s="31"/>
      <c r="X179" s="31"/>
      <c r="Y179" s="136"/>
      <c r="Z179" s="31"/>
      <c r="AA179" s="31">
        <f>E179-K179-L179-M179-N179-O179-P179-S179-T179-U179-V179-W179-X179-Y179-Z179</f>
        <v>0</v>
      </c>
    </row>
    <row r="180" spans="1:27" x14ac:dyDescent="0.25">
      <c r="A180" s="13">
        <v>329551</v>
      </c>
      <c r="B180" s="14" t="s">
        <v>105</v>
      </c>
      <c r="C180" s="290">
        <v>0</v>
      </c>
      <c r="D180" s="12">
        <v>0</v>
      </c>
      <c r="E180" s="12">
        <v>0</v>
      </c>
      <c r="G180" s="44">
        <f t="shared" si="174"/>
        <v>0</v>
      </c>
      <c r="H180" s="44">
        <f t="shared" si="175"/>
        <v>0</v>
      </c>
      <c r="I180" s="13">
        <v>329551</v>
      </c>
      <c r="J180" s="14" t="s">
        <v>105</v>
      </c>
      <c r="K180" s="12"/>
      <c r="L180" s="12"/>
      <c r="M180" s="12">
        <v>0</v>
      </c>
      <c r="N180" s="12"/>
      <c r="O180" s="12"/>
      <c r="P180" s="12"/>
      <c r="Q180" s="60">
        <v>329551</v>
      </c>
      <c r="R180" s="141" t="s">
        <v>105</v>
      </c>
      <c r="S180" s="68"/>
      <c r="T180" s="31"/>
      <c r="U180" s="31"/>
      <c r="V180" s="31"/>
      <c r="W180" s="31"/>
      <c r="X180" s="31"/>
      <c r="Y180" s="136"/>
      <c r="Z180" s="31"/>
      <c r="AA180" s="31">
        <f>E180-K180-L180-M180-N180-O180-P180-S180-T180-U180-V180-W180-X180-Y180-Z180</f>
        <v>0</v>
      </c>
    </row>
    <row r="181" spans="1:27" x14ac:dyDescent="0.25">
      <c r="A181" s="13">
        <v>329591</v>
      </c>
      <c r="B181" s="14" t="s">
        <v>106</v>
      </c>
      <c r="C181" s="290">
        <v>63.72</v>
      </c>
      <c r="D181" s="12">
        <v>0</v>
      </c>
      <c r="E181" s="12">
        <v>63.72</v>
      </c>
      <c r="G181" s="44">
        <f t="shared" si="174"/>
        <v>100</v>
      </c>
      <c r="H181" s="44">
        <f t="shared" si="175"/>
        <v>0</v>
      </c>
      <c r="I181" s="13">
        <v>329591</v>
      </c>
      <c r="J181" s="14" t="s">
        <v>106</v>
      </c>
      <c r="K181" s="12"/>
      <c r="L181" s="12"/>
      <c r="M181" s="12">
        <v>63.72</v>
      </c>
      <c r="N181" s="12"/>
      <c r="O181" s="12"/>
      <c r="P181" s="12"/>
      <c r="Q181" s="60">
        <v>329591</v>
      </c>
      <c r="R181" s="53" t="s">
        <v>106</v>
      </c>
      <c r="S181" s="68"/>
      <c r="T181" s="31"/>
      <c r="U181" s="31"/>
      <c r="V181" s="31"/>
      <c r="W181" s="31"/>
      <c r="X181" s="31"/>
      <c r="Y181" s="136"/>
      <c r="Z181" s="31"/>
      <c r="AA181" s="31">
        <f>E181-K181-L181-M181-N181-O181-P181-S181-T181-U181-V181-W181-X181-Y181-Z181</f>
        <v>0</v>
      </c>
    </row>
    <row r="182" spans="1:27" x14ac:dyDescent="0.25">
      <c r="A182" s="21">
        <v>3295</v>
      </c>
      <c r="B182" s="22" t="s">
        <v>107</v>
      </c>
      <c r="C182" s="298">
        <f>SUM(C177:C181)</f>
        <v>63.72</v>
      </c>
      <c r="D182" s="23">
        <f t="shared" ref="D182:E182" si="176">SUM(D177:D181)</f>
        <v>0</v>
      </c>
      <c r="E182" s="23">
        <f t="shared" si="176"/>
        <v>215.93</v>
      </c>
      <c r="F182" s="19">
        <f>SUM(F177:F181)</f>
        <v>0</v>
      </c>
      <c r="G182" s="45">
        <f t="shared" si="174"/>
        <v>338.87319522912748</v>
      </c>
      <c r="H182" s="45">
        <f t="shared" si="175"/>
        <v>0</v>
      </c>
      <c r="I182" s="21">
        <v>3295</v>
      </c>
      <c r="J182" s="22" t="s">
        <v>107</v>
      </c>
      <c r="K182" s="17">
        <f>SUM(K177:K181)</f>
        <v>0</v>
      </c>
      <c r="L182" s="17">
        <f t="shared" ref="L182:P182" si="177">SUM(L177:L181)</f>
        <v>0</v>
      </c>
      <c r="M182" s="17">
        <f t="shared" si="177"/>
        <v>199.34</v>
      </c>
      <c r="N182" s="17">
        <f t="shared" si="177"/>
        <v>0</v>
      </c>
      <c r="O182" s="17">
        <f t="shared" si="177"/>
        <v>0</v>
      </c>
      <c r="P182" s="17">
        <f t="shared" si="177"/>
        <v>0</v>
      </c>
      <c r="Q182" s="62">
        <v>3295</v>
      </c>
      <c r="R182" s="56" t="s">
        <v>107</v>
      </c>
      <c r="S182" s="17">
        <f>SUM(S177:S181)</f>
        <v>0</v>
      </c>
      <c r="T182" s="17">
        <f t="shared" ref="T182:Z182" si="178">SUM(T177:T181)</f>
        <v>16.59</v>
      </c>
      <c r="U182" s="17">
        <f t="shared" si="178"/>
        <v>0</v>
      </c>
      <c r="V182" s="17">
        <f t="shared" si="178"/>
        <v>0</v>
      </c>
      <c r="W182" s="17">
        <f t="shared" si="178"/>
        <v>0</v>
      </c>
      <c r="X182" s="17">
        <f t="shared" si="178"/>
        <v>0</v>
      </c>
      <c r="Y182" s="17">
        <f t="shared" si="178"/>
        <v>0</v>
      </c>
      <c r="Z182" s="17">
        <f t="shared" si="178"/>
        <v>0</v>
      </c>
      <c r="AA182" s="31">
        <f t="shared" ref="AA182" si="179">SUM(AA177:AA181)</f>
        <v>0</v>
      </c>
    </row>
    <row r="183" spans="1:27" x14ac:dyDescent="0.25">
      <c r="A183" s="4">
        <v>329611</v>
      </c>
      <c r="B183" s="5" t="s">
        <v>177</v>
      </c>
      <c r="C183" s="295">
        <v>0</v>
      </c>
      <c r="D183" s="133">
        <v>0</v>
      </c>
      <c r="E183" s="8">
        <v>0</v>
      </c>
      <c r="G183" s="44">
        <f t="shared" si="174"/>
        <v>0</v>
      </c>
      <c r="H183" s="44">
        <f t="shared" si="175"/>
        <v>0</v>
      </c>
      <c r="I183" s="4">
        <v>329611</v>
      </c>
      <c r="J183" s="5" t="s">
        <v>177</v>
      </c>
      <c r="K183" s="12"/>
      <c r="L183" s="25"/>
      <c r="M183" s="25"/>
      <c r="N183" s="25"/>
      <c r="O183" s="25"/>
      <c r="P183" s="25"/>
      <c r="Q183" s="59">
        <v>329611</v>
      </c>
      <c r="R183" s="55" t="s">
        <v>177</v>
      </c>
      <c r="S183" s="68"/>
      <c r="T183" s="30"/>
      <c r="U183" s="30"/>
      <c r="V183" s="30"/>
      <c r="W183" s="30"/>
      <c r="X183" s="30"/>
      <c r="Y183" s="145"/>
      <c r="Z183" s="30"/>
      <c r="AA183" s="31">
        <f>E183-K183-L183-M183-N183-O183-P183-S183-T183-U183-V183-W183-X183-Y183-Z183</f>
        <v>0</v>
      </c>
    </row>
    <row r="184" spans="1:27" x14ac:dyDescent="0.25">
      <c r="A184" s="21">
        <v>3296</v>
      </c>
      <c r="B184" s="22" t="s">
        <v>177</v>
      </c>
      <c r="C184" s="298">
        <f>SUM(C183)</f>
        <v>0</v>
      </c>
      <c r="D184" s="23">
        <f t="shared" ref="D184:E184" si="180">SUM(D183)</f>
        <v>0</v>
      </c>
      <c r="E184" s="23">
        <f t="shared" si="180"/>
        <v>0</v>
      </c>
      <c r="F184" s="19"/>
      <c r="G184" s="45">
        <f t="shared" si="174"/>
        <v>0</v>
      </c>
      <c r="H184" s="45">
        <f t="shared" si="175"/>
        <v>0</v>
      </c>
      <c r="I184" s="21">
        <v>3296</v>
      </c>
      <c r="J184" s="22" t="s">
        <v>177</v>
      </c>
      <c r="K184" s="17">
        <f>SUM(K183)</f>
        <v>0</v>
      </c>
      <c r="L184" s="17">
        <f t="shared" ref="L184:P184" si="181">SUM(L183)</f>
        <v>0</v>
      </c>
      <c r="M184" s="17">
        <f t="shared" si="181"/>
        <v>0</v>
      </c>
      <c r="N184" s="17">
        <f t="shared" si="181"/>
        <v>0</v>
      </c>
      <c r="O184" s="17">
        <f t="shared" si="181"/>
        <v>0</v>
      </c>
      <c r="P184" s="17">
        <f t="shared" si="181"/>
        <v>0</v>
      </c>
      <c r="Q184" s="62">
        <v>3296</v>
      </c>
      <c r="R184" s="56" t="s">
        <v>177</v>
      </c>
      <c r="S184" s="17">
        <f>SUM(S183)</f>
        <v>0</v>
      </c>
      <c r="T184" s="17">
        <f t="shared" ref="T184:Z184" si="182">SUM(T183)</f>
        <v>0</v>
      </c>
      <c r="U184" s="17">
        <f t="shared" si="182"/>
        <v>0</v>
      </c>
      <c r="V184" s="17">
        <f t="shared" si="182"/>
        <v>0</v>
      </c>
      <c r="W184" s="17">
        <f t="shared" si="182"/>
        <v>0</v>
      </c>
      <c r="X184" s="17">
        <f t="shared" si="182"/>
        <v>0</v>
      </c>
      <c r="Y184" s="17">
        <f t="shared" si="182"/>
        <v>0</v>
      </c>
      <c r="Z184" s="17">
        <f t="shared" si="182"/>
        <v>0</v>
      </c>
      <c r="AA184" s="67">
        <f t="shared" ref="AA184" si="183">AA183</f>
        <v>0</v>
      </c>
    </row>
    <row r="185" spans="1:27" x14ac:dyDescent="0.25">
      <c r="A185" s="13">
        <v>329911</v>
      </c>
      <c r="B185" s="14" t="s">
        <v>108</v>
      </c>
      <c r="C185" s="290">
        <v>60</v>
      </c>
      <c r="D185" s="12">
        <v>0</v>
      </c>
      <c r="E185" s="12">
        <v>65</v>
      </c>
      <c r="G185" s="44">
        <f t="shared" si="174"/>
        <v>108.33333333333333</v>
      </c>
      <c r="H185" s="44">
        <f t="shared" si="175"/>
        <v>0</v>
      </c>
      <c r="I185" s="13">
        <v>329911</v>
      </c>
      <c r="J185" s="14" t="s">
        <v>108</v>
      </c>
      <c r="K185" s="12"/>
      <c r="L185" s="25"/>
      <c r="M185" s="25">
        <v>35</v>
      </c>
      <c r="N185" s="25"/>
      <c r="O185" s="25"/>
      <c r="P185" s="25"/>
      <c r="Q185" s="60">
        <v>329911</v>
      </c>
      <c r="R185" s="53" t="s">
        <v>108</v>
      </c>
      <c r="S185" s="68"/>
      <c r="T185" s="30">
        <v>30</v>
      </c>
      <c r="U185" s="30"/>
      <c r="V185" s="30"/>
      <c r="W185" s="30"/>
      <c r="X185" s="30"/>
      <c r="Y185" s="145"/>
      <c r="Z185" s="30"/>
      <c r="AA185" s="31">
        <f>E185-K185-L185-M185-N185-O185-P185-S185-T185-U185-V185-W185-X185-Y185-Z185</f>
        <v>0</v>
      </c>
    </row>
    <row r="186" spans="1:27" ht="30" x14ac:dyDescent="0.25">
      <c r="A186" s="301" t="s">
        <v>424</v>
      </c>
      <c r="B186" s="14" t="s">
        <v>109</v>
      </c>
      <c r="C186" s="290">
        <v>14954.02</v>
      </c>
      <c r="D186" s="12">
        <v>10558</v>
      </c>
      <c r="E186" s="12">
        <v>1542</v>
      </c>
      <c r="G186" s="44">
        <f t="shared" ref="G186:G202" si="184">IF(C186&lt;&gt;0,E186/C186*100,0)</f>
        <v>10.31160851730839</v>
      </c>
      <c r="H186" s="44">
        <f t="shared" ref="H186:H202" si="185">IF(D186&lt;&gt;0,E186/D186*100,0)</f>
        <v>14.605038833112333</v>
      </c>
      <c r="I186" s="301" t="s">
        <v>424</v>
      </c>
      <c r="J186" s="14" t="s">
        <v>109</v>
      </c>
      <c r="K186" s="12"/>
      <c r="L186" s="12"/>
      <c r="M186" s="12">
        <v>217.96</v>
      </c>
      <c r="N186" s="12"/>
      <c r="O186" s="12"/>
      <c r="P186" s="12">
        <v>1263.67</v>
      </c>
      <c r="Q186" s="319" t="s">
        <v>424</v>
      </c>
      <c r="R186" s="53" t="s">
        <v>109</v>
      </c>
      <c r="S186" s="142">
        <v>0</v>
      </c>
      <c r="T186" s="31">
        <v>60.37</v>
      </c>
      <c r="U186" s="31"/>
      <c r="V186" s="31"/>
      <c r="W186" s="31"/>
      <c r="X186" s="31"/>
      <c r="Y186" s="136"/>
      <c r="Z186" s="31"/>
      <c r="AA186" s="31">
        <f>E186-K186-L186-M186-N186-O186-P186-S186-T186-U186-V186-W186-X186-Y186-Z186</f>
        <v>-1.0658141036401503E-13</v>
      </c>
    </row>
    <row r="187" spans="1:27" s="2" customFormat="1" x14ac:dyDescent="0.25">
      <c r="A187" s="15">
        <v>3299</v>
      </c>
      <c r="B187" s="16" t="s">
        <v>109</v>
      </c>
      <c r="C187" s="292">
        <f>SUM(C185:C186)</f>
        <v>15014.02</v>
      </c>
      <c r="D187" s="17">
        <f>SUM(D185:D186)</f>
        <v>10558</v>
      </c>
      <c r="E187" s="17">
        <f>SUM(E185:E186)</f>
        <v>1607</v>
      </c>
      <c r="F187" s="19" t="e">
        <f>#REF!+F186</f>
        <v>#REF!</v>
      </c>
      <c r="G187" s="45">
        <f t="shared" si="184"/>
        <v>10.703329288225271</v>
      </c>
      <c r="H187" s="45">
        <f t="shared" si="185"/>
        <v>15.220685735934836</v>
      </c>
      <c r="I187" s="15">
        <v>3299</v>
      </c>
      <c r="J187" s="16" t="s">
        <v>109</v>
      </c>
      <c r="K187" s="17">
        <f t="shared" ref="K187:P187" si="186">SUM(K185:K186)</f>
        <v>0</v>
      </c>
      <c r="L187" s="17">
        <f t="shared" si="186"/>
        <v>0</v>
      </c>
      <c r="M187" s="17">
        <f t="shared" si="186"/>
        <v>252.96</v>
      </c>
      <c r="N187" s="17">
        <f t="shared" si="186"/>
        <v>0</v>
      </c>
      <c r="O187" s="17">
        <f t="shared" si="186"/>
        <v>0</v>
      </c>
      <c r="P187" s="17">
        <f t="shared" si="186"/>
        <v>1263.67</v>
      </c>
      <c r="Q187" s="61">
        <v>3299</v>
      </c>
      <c r="R187" s="54" t="s">
        <v>109</v>
      </c>
      <c r="S187" s="264">
        <f t="shared" ref="S187:AA187" si="187">SUM(S185:S186)</f>
        <v>0</v>
      </c>
      <c r="T187" s="17">
        <f t="shared" si="187"/>
        <v>90.37</v>
      </c>
      <c r="U187" s="17">
        <f t="shared" si="187"/>
        <v>0</v>
      </c>
      <c r="V187" s="17">
        <f t="shared" si="187"/>
        <v>0</v>
      </c>
      <c r="W187" s="17">
        <f t="shared" si="187"/>
        <v>0</v>
      </c>
      <c r="X187" s="17">
        <f t="shared" si="187"/>
        <v>0</v>
      </c>
      <c r="Y187" s="17">
        <f t="shared" si="187"/>
        <v>0</v>
      </c>
      <c r="Z187" s="17">
        <f t="shared" si="187"/>
        <v>0</v>
      </c>
      <c r="AA187" s="32">
        <f t="shared" si="187"/>
        <v>-1.0658141036401503E-13</v>
      </c>
    </row>
    <row r="188" spans="1:27" s="2" customFormat="1" x14ac:dyDescent="0.25">
      <c r="A188" s="15">
        <v>329</v>
      </c>
      <c r="B188" s="16" t="s">
        <v>109</v>
      </c>
      <c r="C188" s="292">
        <f>C164+C166+C169+C182+C184+C187</f>
        <v>17257.98</v>
      </c>
      <c r="D188" s="17">
        <f>D164+D166+D169+D182+D184+D187</f>
        <v>10558</v>
      </c>
      <c r="E188" s="17">
        <f>E164+E166+E169+E182+E184+E187</f>
        <v>3320.87</v>
      </c>
      <c r="F188" s="19" t="e">
        <f>F164+F166+F169+#REF!+F187</f>
        <v>#REF!</v>
      </c>
      <c r="G188" s="45">
        <f t="shared" si="184"/>
        <v>19.242518533455247</v>
      </c>
      <c r="H188" s="45">
        <f t="shared" si="185"/>
        <v>31.453589695017996</v>
      </c>
      <c r="I188" s="15">
        <v>329</v>
      </c>
      <c r="J188" s="16" t="s">
        <v>109</v>
      </c>
      <c r="K188" s="17">
        <f t="shared" ref="K188:P188" si="188">K164+K166+K169+K182+K184+K187</f>
        <v>0</v>
      </c>
      <c r="L188" s="17">
        <f t="shared" si="188"/>
        <v>70.150000000000006</v>
      </c>
      <c r="M188" s="17">
        <f t="shared" si="188"/>
        <v>1119.3799999999999</v>
      </c>
      <c r="N188" s="17">
        <f t="shared" si="188"/>
        <v>0</v>
      </c>
      <c r="O188" s="17">
        <f t="shared" si="188"/>
        <v>0</v>
      </c>
      <c r="P188" s="17">
        <f t="shared" si="188"/>
        <v>1388.28</v>
      </c>
      <c r="Q188" s="61">
        <v>329</v>
      </c>
      <c r="R188" s="54" t="s">
        <v>109</v>
      </c>
      <c r="S188" s="264">
        <f t="shared" ref="S188:AA188" si="189">S164+S166+S169+S182+S184+S187</f>
        <v>636.1</v>
      </c>
      <c r="T188" s="264">
        <f t="shared" si="189"/>
        <v>106.96000000000001</v>
      </c>
      <c r="U188" s="264">
        <f t="shared" si="189"/>
        <v>0</v>
      </c>
      <c r="V188" s="264">
        <f t="shared" si="189"/>
        <v>0</v>
      </c>
      <c r="W188" s="264">
        <f t="shared" si="189"/>
        <v>0</v>
      </c>
      <c r="X188" s="264">
        <f t="shared" si="189"/>
        <v>0</v>
      </c>
      <c r="Y188" s="264">
        <f t="shared" si="189"/>
        <v>0</v>
      </c>
      <c r="Z188" s="264">
        <f t="shared" si="189"/>
        <v>0</v>
      </c>
      <c r="AA188" s="264">
        <f t="shared" si="189"/>
        <v>-3.5527136788005009E-14</v>
      </c>
    </row>
    <row r="189" spans="1:27" x14ac:dyDescent="0.25">
      <c r="A189" s="13">
        <v>343111</v>
      </c>
      <c r="B189" s="14" t="s">
        <v>110</v>
      </c>
      <c r="C189" s="290">
        <v>0</v>
      </c>
      <c r="D189" s="12">
        <v>300</v>
      </c>
      <c r="E189" s="12">
        <v>0</v>
      </c>
      <c r="G189" s="44">
        <f t="shared" si="184"/>
        <v>0</v>
      </c>
      <c r="H189" s="44">
        <f t="shared" si="185"/>
        <v>0</v>
      </c>
      <c r="I189" s="13">
        <v>343111</v>
      </c>
      <c r="J189" s="14" t="s">
        <v>110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60">
        <v>343111</v>
      </c>
      <c r="R189" s="53" t="s">
        <v>110</v>
      </c>
      <c r="S189" s="69"/>
      <c r="T189" s="32"/>
      <c r="U189" s="32"/>
      <c r="V189" s="32"/>
      <c r="W189" s="32"/>
      <c r="X189" s="32"/>
      <c r="Y189" s="137"/>
      <c r="Z189" s="32"/>
      <c r="AA189" s="31">
        <f>E189-K189-L189-M189-N189-O189-P189-S189-T189-U189-V189-W189-X189-Y189-Z189</f>
        <v>0</v>
      </c>
    </row>
    <row r="190" spans="1:27" x14ac:dyDescent="0.25">
      <c r="A190" s="13">
        <v>343121</v>
      </c>
      <c r="B190" s="14" t="s">
        <v>111</v>
      </c>
      <c r="C190" s="290">
        <v>306.06</v>
      </c>
      <c r="D190" s="12">
        <v>0</v>
      </c>
      <c r="E190" s="12">
        <v>0</v>
      </c>
      <c r="G190" s="44">
        <f t="shared" si="184"/>
        <v>0</v>
      </c>
      <c r="H190" s="44">
        <f t="shared" si="185"/>
        <v>0</v>
      </c>
      <c r="I190" s="13">
        <v>343121</v>
      </c>
      <c r="J190" s="14" t="s">
        <v>111</v>
      </c>
      <c r="K190" s="12"/>
      <c r="L190" s="12"/>
      <c r="M190" s="12">
        <v>0</v>
      </c>
      <c r="N190" s="12"/>
      <c r="O190" s="12"/>
      <c r="P190" s="12"/>
      <c r="Q190" s="60">
        <v>343121</v>
      </c>
      <c r="R190" s="53" t="s">
        <v>111</v>
      </c>
      <c r="S190" s="68"/>
      <c r="T190" s="31"/>
      <c r="U190" s="31"/>
      <c r="V190" s="31"/>
      <c r="W190" s="31"/>
      <c r="X190" s="31"/>
      <c r="Y190" s="136"/>
      <c r="Z190" s="31"/>
      <c r="AA190" s="31">
        <f>E190-K190-L190-M190-N190-O190-P190-S190-T190-U190-V190-W190-X190-Y190-Z190</f>
        <v>0</v>
      </c>
    </row>
    <row r="191" spans="1:27" s="2" customFormat="1" x14ac:dyDescent="0.25">
      <c r="A191" s="15">
        <v>3431</v>
      </c>
      <c r="B191" s="16" t="s">
        <v>112</v>
      </c>
      <c r="C191" s="292">
        <f>SUM(C189:C190)</f>
        <v>306.06</v>
      </c>
      <c r="D191" s="17">
        <f t="shared" ref="D191:E191" si="190">SUM(D189:D190)</f>
        <v>300</v>
      </c>
      <c r="E191" s="17">
        <f t="shared" si="190"/>
        <v>0</v>
      </c>
      <c r="F191" s="19">
        <f>F189+F190</f>
        <v>0</v>
      </c>
      <c r="G191" s="45">
        <f t="shared" si="184"/>
        <v>0</v>
      </c>
      <c r="H191" s="45">
        <f t="shared" si="185"/>
        <v>0</v>
      </c>
      <c r="I191" s="15">
        <v>3431</v>
      </c>
      <c r="J191" s="16" t="s">
        <v>112</v>
      </c>
      <c r="K191" s="17">
        <f>SUM(K189:K190)</f>
        <v>0</v>
      </c>
      <c r="L191" s="17">
        <f t="shared" ref="L191:P191" si="191">SUM(L189:L190)</f>
        <v>0</v>
      </c>
      <c r="M191" s="17">
        <f t="shared" si="191"/>
        <v>0</v>
      </c>
      <c r="N191" s="17">
        <f t="shared" si="191"/>
        <v>0</v>
      </c>
      <c r="O191" s="17">
        <f t="shared" si="191"/>
        <v>0</v>
      </c>
      <c r="P191" s="17">
        <f t="shared" si="191"/>
        <v>0</v>
      </c>
      <c r="Q191" s="61">
        <v>3431</v>
      </c>
      <c r="R191" s="54" t="s">
        <v>112</v>
      </c>
      <c r="S191" s="17">
        <f>SUM(S189:S190)</f>
        <v>0</v>
      </c>
      <c r="T191" s="17">
        <f t="shared" ref="T191:Z191" si="192">SUM(T189:T190)</f>
        <v>0</v>
      </c>
      <c r="U191" s="17">
        <f t="shared" si="192"/>
        <v>0</v>
      </c>
      <c r="V191" s="17">
        <f t="shared" si="192"/>
        <v>0</v>
      </c>
      <c r="W191" s="17">
        <f t="shared" si="192"/>
        <v>0</v>
      </c>
      <c r="X191" s="17">
        <f t="shared" si="192"/>
        <v>0</v>
      </c>
      <c r="Y191" s="17">
        <f t="shared" si="192"/>
        <v>0</v>
      </c>
      <c r="Z191" s="17">
        <f t="shared" si="192"/>
        <v>0</v>
      </c>
      <c r="AA191" s="69">
        <f t="shared" ref="AA191" si="193">AA189+AA190</f>
        <v>0</v>
      </c>
    </row>
    <row r="192" spans="1:27" x14ac:dyDescent="0.25">
      <c r="A192" s="13">
        <v>343311</v>
      </c>
      <c r="B192" s="14" t="s">
        <v>174</v>
      </c>
      <c r="C192" s="290">
        <v>0</v>
      </c>
      <c r="D192" s="75">
        <v>0</v>
      </c>
      <c r="E192" s="12">
        <v>0</v>
      </c>
      <c r="G192" s="44">
        <f t="shared" si="184"/>
        <v>0</v>
      </c>
      <c r="H192" s="44">
        <f t="shared" si="185"/>
        <v>0</v>
      </c>
      <c r="I192" s="13">
        <v>343311</v>
      </c>
      <c r="J192" s="14" t="s">
        <v>174</v>
      </c>
      <c r="K192" s="12"/>
      <c r="L192" s="12"/>
      <c r="M192" s="12">
        <v>0</v>
      </c>
      <c r="N192" s="12"/>
      <c r="O192" s="12"/>
      <c r="P192" s="12"/>
      <c r="Q192" s="60">
        <v>343311</v>
      </c>
      <c r="R192" s="53" t="s">
        <v>174</v>
      </c>
      <c r="S192" s="68"/>
      <c r="T192" s="31"/>
      <c r="U192" s="31"/>
      <c r="V192" s="31"/>
      <c r="W192" s="31"/>
      <c r="X192" s="31"/>
      <c r="Y192" s="136"/>
      <c r="Z192" s="31"/>
      <c r="AA192" s="31">
        <f>E192-K192-L192-M192-N1192-O192-P192-S192-T192-U192-V192-W192-X192-Y192-Z192</f>
        <v>0</v>
      </c>
    </row>
    <row r="193" spans="1:27" x14ac:dyDescent="0.25">
      <c r="A193" s="13">
        <v>343321</v>
      </c>
      <c r="B193" s="14" t="s">
        <v>175</v>
      </c>
      <c r="C193" s="290">
        <v>0</v>
      </c>
      <c r="D193" s="75">
        <v>0</v>
      </c>
      <c r="E193" s="12">
        <v>0</v>
      </c>
      <c r="G193" s="44">
        <f t="shared" si="184"/>
        <v>0</v>
      </c>
      <c r="H193" s="44">
        <f t="shared" si="185"/>
        <v>0</v>
      </c>
      <c r="I193" s="13">
        <v>343321</v>
      </c>
      <c r="J193" s="14" t="s">
        <v>175</v>
      </c>
      <c r="K193" s="12"/>
      <c r="L193" s="12"/>
      <c r="M193" s="12">
        <v>0</v>
      </c>
      <c r="N193" s="12"/>
      <c r="O193" s="12"/>
      <c r="P193" s="12"/>
      <c r="Q193" s="60">
        <v>343321</v>
      </c>
      <c r="R193" s="53" t="s">
        <v>175</v>
      </c>
      <c r="S193" s="68"/>
      <c r="T193" s="31"/>
      <c r="U193" s="31"/>
      <c r="V193" s="31"/>
      <c r="W193" s="31"/>
      <c r="X193" s="31"/>
      <c r="Y193" s="136"/>
      <c r="Z193" s="31"/>
      <c r="AA193" s="31">
        <f>E193-K193-L193-M193-N193-O193-P193-S193-T193-U193-V193-W193-X193-Y193-Z193</f>
        <v>0</v>
      </c>
    </row>
    <row r="194" spans="1:27" x14ac:dyDescent="0.25">
      <c r="A194" s="13">
        <v>343331</v>
      </c>
      <c r="B194" s="14" t="s">
        <v>113</v>
      </c>
      <c r="C194" s="290">
        <v>6.21</v>
      </c>
      <c r="D194" s="12">
        <v>0</v>
      </c>
      <c r="E194" s="12">
        <v>6.94</v>
      </c>
      <c r="G194" s="44">
        <f t="shared" si="184"/>
        <v>111.75523349436394</v>
      </c>
      <c r="H194" s="44">
        <f t="shared" si="185"/>
        <v>0</v>
      </c>
      <c r="I194" s="13">
        <v>343331</v>
      </c>
      <c r="J194" s="14" t="s">
        <v>113</v>
      </c>
      <c r="K194" s="12"/>
      <c r="L194" s="12"/>
      <c r="M194" s="12">
        <v>6.94</v>
      </c>
      <c r="N194" s="12"/>
      <c r="O194" s="12"/>
      <c r="P194" s="12"/>
      <c r="Q194" s="60">
        <v>343331</v>
      </c>
      <c r="R194" s="53" t="s">
        <v>113</v>
      </c>
      <c r="S194" s="68"/>
      <c r="T194" s="31"/>
      <c r="U194" s="31"/>
      <c r="V194" s="31"/>
      <c r="W194" s="31"/>
      <c r="X194" s="31"/>
      <c r="Y194" s="136"/>
      <c r="Z194" s="31"/>
      <c r="AA194" s="31">
        <f>E194-K194-L194-M194-N194-O194-P194-S194-T194-U194-V194-W194-X194-Y194-Z194</f>
        <v>0</v>
      </c>
    </row>
    <row r="195" spans="1:27" x14ac:dyDescent="0.25">
      <c r="A195" s="13">
        <v>343391</v>
      </c>
      <c r="B195" s="14" t="s">
        <v>164</v>
      </c>
      <c r="C195" s="290">
        <v>0</v>
      </c>
      <c r="D195" s="12">
        <v>0</v>
      </c>
      <c r="E195" s="12">
        <v>0</v>
      </c>
      <c r="G195" s="44">
        <f t="shared" si="184"/>
        <v>0</v>
      </c>
      <c r="H195" s="44">
        <f t="shared" si="185"/>
        <v>0</v>
      </c>
      <c r="I195" s="13">
        <v>343391</v>
      </c>
      <c r="J195" s="14" t="s">
        <v>164</v>
      </c>
      <c r="K195" s="12"/>
      <c r="L195" s="12"/>
      <c r="M195" s="12">
        <v>0</v>
      </c>
      <c r="N195" s="12"/>
      <c r="O195" s="12"/>
      <c r="P195" s="12"/>
      <c r="Q195" s="13">
        <v>343391</v>
      </c>
      <c r="R195" s="14" t="s">
        <v>164</v>
      </c>
      <c r="S195" s="68"/>
      <c r="T195" s="31"/>
      <c r="U195" s="31"/>
      <c r="V195" s="31"/>
      <c r="W195" s="31"/>
      <c r="X195" s="31"/>
      <c r="Y195" s="136"/>
      <c r="Z195" s="31"/>
      <c r="AA195" s="31">
        <f>E195-K195-L195-M195-N195-O195-P195-S195-T195-U195-V195-W195-X195-Y195-Z195</f>
        <v>0</v>
      </c>
    </row>
    <row r="196" spans="1:27" x14ac:dyDescent="0.25">
      <c r="A196" s="15">
        <v>3433</v>
      </c>
      <c r="B196" s="16" t="s">
        <v>114</v>
      </c>
      <c r="C196" s="292">
        <f>SUM(C192:C195)</f>
        <v>6.21</v>
      </c>
      <c r="D196" s="17">
        <f t="shared" ref="D196:E196" si="194">SUM(D192:D195)</f>
        <v>0</v>
      </c>
      <c r="E196" s="17">
        <f t="shared" si="194"/>
        <v>6.94</v>
      </c>
      <c r="F196" s="19">
        <f>F194</f>
        <v>0</v>
      </c>
      <c r="G196" s="45">
        <f t="shared" si="184"/>
        <v>111.75523349436394</v>
      </c>
      <c r="H196" s="45">
        <f t="shared" si="185"/>
        <v>0</v>
      </c>
      <c r="I196" s="15">
        <v>3433</v>
      </c>
      <c r="J196" s="16" t="s">
        <v>114</v>
      </c>
      <c r="K196" s="17">
        <f>SUM(K192:K195)</f>
        <v>0</v>
      </c>
      <c r="L196" s="17">
        <f t="shared" ref="L196:P196" si="195">SUM(L192:L195)</f>
        <v>0</v>
      </c>
      <c r="M196" s="17">
        <f t="shared" si="195"/>
        <v>6.94</v>
      </c>
      <c r="N196" s="17">
        <f t="shared" si="195"/>
        <v>0</v>
      </c>
      <c r="O196" s="17">
        <f t="shared" si="195"/>
        <v>0</v>
      </c>
      <c r="P196" s="17">
        <f t="shared" si="195"/>
        <v>0</v>
      </c>
      <c r="Q196" s="61">
        <v>3433</v>
      </c>
      <c r="R196" s="54" t="s">
        <v>114</v>
      </c>
      <c r="S196" s="17">
        <f>SUM(S192:S195)</f>
        <v>0</v>
      </c>
      <c r="T196" s="17">
        <f t="shared" ref="T196:Z196" si="196">SUM(T192:T195)</f>
        <v>0</v>
      </c>
      <c r="U196" s="17">
        <f t="shared" si="196"/>
        <v>0</v>
      </c>
      <c r="V196" s="17">
        <f t="shared" si="196"/>
        <v>0</v>
      </c>
      <c r="W196" s="17">
        <f t="shared" si="196"/>
        <v>0</v>
      </c>
      <c r="X196" s="17">
        <f t="shared" si="196"/>
        <v>0</v>
      </c>
      <c r="Y196" s="17">
        <f t="shared" si="196"/>
        <v>0</v>
      </c>
      <c r="Z196" s="17">
        <f t="shared" si="196"/>
        <v>0</v>
      </c>
      <c r="AA196" s="69">
        <f t="shared" ref="AA196" si="197">SUM(AA192:AA195)</f>
        <v>0</v>
      </c>
    </row>
    <row r="197" spans="1:27" x14ac:dyDescent="0.25">
      <c r="A197" s="13">
        <v>343491</v>
      </c>
      <c r="B197" s="14" t="s">
        <v>115</v>
      </c>
      <c r="C197" s="290">
        <v>0</v>
      </c>
      <c r="D197" s="12">
        <v>0</v>
      </c>
      <c r="E197" s="12">
        <v>0</v>
      </c>
      <c r="G197" s="44">
        <f t="shared" si="184"/>
        <v>0</v>
      </c>
      <c r="H197" s="44">
        <f t="shared" si="185"/>
        <v>0</v>
      </c>
      <c r="I197" s="13">
        <v>343491</v>
      </c>
      <c r="J197" s="14" t="s">
        <v>115</v>
      </c>
      <c r="K197" s="12"/>
      <c r="L197" s="12"/>
      <c r="M197" s="12">
        <v>0</v>
      </c>
      <c r="N197" s="12"/>
      <c r="O197" s="12"/>
      <c r="P197" s="12"/>
      <c r="Q197" s="60">
        <v>343491</v>
      </c>
      <c r="R197" s="53" t="s">
        <v>115</v>
      </c>
      <c r="S197" s="68"/>
      <c r="T197" s="31"/>
      <c r="U197" s="31"/>
      <c r="V197" s="31"/>
      <c r="W197" s="31"/>
      <c r="X197" s="31"/>
      <c r="Y197" s="136"/>
      <c r="Z197" s="31"/>
      <c r="AA197" s="31">
        <f>E197-K197-L197-M197-N197-O197-P197-S197-T197-U197-V197-W197-X197-Y197-Z197</f>
        <v>0</v>
      </c>
    </row>
    <row r="198" spans="1:27" x14ac:dyDescent="0.25">
      <c r="A198" s="15">
        <v>3434</v>
      </c>
      <c r="B198" s="16" t="s">
        <v>115</v>
      </c>
      <c r="C198" s="292">
        <f>SUM(C197)</f>
        <v>0</v>
      </c>
      <c r="D198" s="17">
        <f t="shared" ref="D198:E198" si="198">SUM(D197)</f>
        <v>0</v>
      </c>
      <c r="E198" s="17">
        <f t="shared" si="198"/>
        <v>0</v>
      </c>
      <c r="F198" s="19">
        <f>F197</f>
        <v>0</v>
      </c>
      <c r="G198" s="45">
        <f t="shared" si="184"/>
        <v>0</v>
      </c>
      <c r="H198" s="45">
        <f t="shared" si="185"/>
        <v>0</v>
      </c>
      <c r="I198" s="15">
        <v>3434</v>
      </c>
      <c r="J198" s="16" t="s">
        <v>115</v>
      </c>
      <c r="K198" s="17">
        <f>SUM(K197)</f>
        <v>0</v>
      </c>
      <c r="L198" s="17">
        <f t="shared" ref="L198:P198" si="199">SUM(L197)</f>
        <v>0</v>
      </c>
      <c r="M198" s="17">
        <f t="shared" si="199"/>
        <v>0</v>
      </c>
      <c r="N198" s="17">
        <f t="shared" si="199"/>
        <v>0</v>
      </c>
      <c r="O198" s="17">
        <f t="shared" si="199"/>
        <v>0</v>
      </c>
      <c r="P198" s="17">
        <f t="shared" si="199"/>
        <v>0</v>
      </c>
      <c r="Q198" s="61">
        <v>3434</v>
      </c>
      <c r="R198" s="54" t="s">
        <v>115</v>
      </c>
      <c r="S198" s="17">
        <f>SUM(S197)</f>
        <v>0</v>
      </c>
      <c r="T198" s="17">
        <f t="shared" ref="T198:Z198" si="200">SUM(T197)</f>
        <v>0</v>
      </c>
      <c r="U198" s="17">
        <f t="shared" si="200"/>
        <v>0</v>
      </c>
      <c r="V198" s="17">
        <f t="shared" si="200"/>
        <v>0</v>
      </c>
      <c r="W198" s="17">
        <f t="shared" si="200"/>
        <v>0</v>
      </c>
      <c r="X198" s="17">
        <f t="shared" si="200"/>
        <v>0</v>
      </c>
      <c r="Y198" s="17">
        <f t="shared" si="200"/>
        <v>0</v>
      </c>
      <c r="Z198" s="17">
        <f t="shared" si="200"/>
        <v>0</v>
      </c>
      <c r="AA198" s="32">
        <f t="shared" ref="AA198" si="201">AA197</f>
        <v>0</v>
      </c>
    </row>
    <row r="199" spans="1:27" s="2" customFormat="1" x14ac:dyDescent="0.25">
      <c r="A199" s="15">
        <v>343</v>
      </c>
      <c r="B199" s="16" t="s">
        <v>116</v>
      </c>
      <c r="C199" s="292">
        <f>C191+C196+C198</f>
        <v>312.27</v>
      </c>
      <c r="D199" s="17">
        <f>D191+D196+D198</f>
        <v>300</v>
      </c>
      <c r="E199" s="17">
        <f t="shared" ref="E199" si="202">E191+E196+E198</f>
        <v>6.94</v>
      </c>
      <c r="F199" s="19">
        <f>F191+F196+F198</f>
        <v>0</v>
      </c>
      <c r="G199" s="45">
        <f t="shared" si="184"/>
        <v>2.2224357126845362</v>
      </c>
      <c r="H199" s="45">
        <f t="shared" si="185"/>
        <v>2.3133333333333335</v>
      </c>
      <c r="I199" s="15">
        <v>343</v>
      </c>
      <c r="J199" s="16" t="s">
        <v>116</v>
      </c>
      <c r="K199" s="17">
        <f>K191+K196+K198</f>
        <v>0</v>
      </c>
      <c r="L199" s="17">
        <f t="shared" ref="L199:P199" si="203">L191+L196+L198</f>
        <v>0</v>
      </c>
      <c r="M199" s="17">
        <f t="shared" si="203"/>
        <v>6.94</v>
      </c>
      <c r="N199" s="17">
        <f t="shared" si="203"/>
        <v>0</v>
      </c>
      <c r="O199" s="17">
        <f t="shared" si="203"/>
        <v>0</v>
      </c>
      <c r="P199" s="17">
        <f t="shared" si="203"/>
        <v>0</v>
      </c>
      <c r="Q199" s="61">
        <v>343</v>
      </c>
      <c r="R199" s="54" t="s">
        <v>116</v>
      </c>
      <c r="S199" s="17">
        <f>S191+S196+S198</f>
        <v>0</v>
      </c>
      <c r="T199" s="17">
        <f t="shared" ref="T199:Z199" si="204">T191+T196+T198</f>
        <v>0</v>
      </c>
      <c r="U199" s="17">
        <f t="shared" si="204"/>
        <v>0</v>
      </c>
      <c r="V199" s="17">
        <f t="shared" si="204"/>
        <v>0</v>
      </c>
      <c r="W199" s="17">
        <f t="shared" si="204"/>
        <v>0</v>
      </c>
      <c r="X199" s="17">
        <f t="shared" si="204"/>
        <v>0</v>
      </c>
      <c r="Y199" s="17">
        <f t="shared" si="204"/>
        <v>0</v>
      </c>
      <c r="Z199" s="17">
        <f t="shared" si="204"/>
        <v>0</v>
      </c>
      <c r="AA199" s="31">
        <f t="shared" ref="AA199" si="205">AA191+AA196+AA198</f>
        <v>0</v>
      </c>
    </row>
    <row r="200" spans="1:27" x14ac:dyDescent="0.25">
      <c r="A200" s="13">
        <v>372</v>
      </c>
      <c r="B200" s="14" t="s">
        <v>178</v>
      </c>
      <c r="C200" s="290">
        <v>0</v>
      </c>
      <c r="D200" s="75">
        <v>0</v>
      </c>
      <c r="E200" s="12">
        <v>0</v>
      </c>
      <c r="G200" s="44">
        <f t="shared" si="184"/>
        <v>0</v>
      </c>
      <c r="H200" s="44">
        <f t="shared" si="185"/>
        <v>0</v>
      </c>
      <c r="I200" s="13">
        <v>372191</v>
      </c>
      <c r="J200" s="14" t="s">
        <v>118</v>
      </c>
      <c r="K200" s="12"/>
      <c r="L200" s="12"/>
      <c r="M200" s="12"/>
      <c r="N200" s="12"/>
      <c r="O200" s="12"/>
      <c r="P200" s="12"/>
      <c r="Q200" s="60">
        <v>372191</v>
      </c>
      <c r="R200" s="53" t="s">
        <v>118</v>
      </c>
      <c r="S200" s="69"/>
      <c r="T200" s="32"/>
      <c r="U200" s="32"/>
      <c r="V200" s="32"/>
      <c r="W200" s="32"/>
      <c r="X200" s="32"/>
      <c r="Y200" s="137"/>
      <c r="Z200" s="32"/>
      <c r="AA200" s="31">
        <f>E200-K200-L200-M200-N200-O200-P200-S200-T200-U200-V200-W200-X200-Y200-Z200</f>
        <v>0</v>
      </c>
    </row>
    <row r="201" spans="1:27" s="2" customFormat="1" x14ac:dyDescent="0.25">
      <c r="A201" s="15">
        <v>372</v>
      </c>
      <c r="B201" s="16" t="s">
        <v>119</v>
      </c>
      <c r="C201" s="292">
        <f>SUM(C200)</f>
        <v>0</v>
      </c>
      <c r="D201" s="17">
        <f>SUM(D200)</f>
        <v>0</v>
      </c>
      <c r="E201" s="17">
        <f t="shared" ref="E201" si="206">SUM(E200)</f>
        <v>0</v>
      </c>
      <c r="F201" s="19">
        <f>F200</f>
        <v>0</v>
      </c>
      <c r="G201" s="45">
        <f t="shared" si="184"/>
        <v>0</v>
      </c>
      <c r="H201" s="45">
        <f t="shared" si="185"/>
        <v>0</v>
      </c>
      <c r="I201" s="15">
        <v>372</v>
      </c>
      <c r="J201" s="16" t="s">
        <v>119</v>
      </c>
      <c r="K201" s="17">
        <f>SUM(K200)</f>
        <v>0</v>
      </c>
      <c r="L201" s="17">
        <f t="shared" ref="L201:P201" si="207">SUM(L200)</f>
        <v>0</v>
      </c>
      <c r="M201" s="17">
        <f t="shared" si="207"/>
        <v>0</v>
      </c>
      <c r="N201" s="17">
        <f t="shared" si="207"/>
        <v>0</v>
      </c>
      <c r="O201" s="17">
        <f t="shared" si="207"/>
        <v>0</v>
      </c>
      <c r="P201" s="17">
        <f t="shared" si="207"/>
        <v>0</v>
      </c>
      <c r="Q201" s="61">
        <v>372</v>
      </c>
      <c r="R201" s="54" t="s">
        <v>119</v>
      </c>
      <c r="S201" s="17">
        <f>SUM(S200)</f>
        <v>0</v>
      </c>
      <c r="T201" s="17">
        <f t="shared" ref="T201:Z201" si="208">SUM(T200)</f>
        <v>0</v>
      </c>
      <c r="U201" s="17">
        <f t="shared" si="208"/>
        <v>0</v>
      </c>
      <c r="V201" s="17">
        <f t="shared" si="208"/>
        <v>0</v>
      </c>
      <c r="W201" s="17">
        <f t="shared" si="208"/>
        <v>0</v>
      </c>
      <c r="X201" s="17">
        <f t="shared" si="208"/>
        <v>0</v>
      </c>
      <c r="Y201" s="17">
        <f t="shared" si="208"/>
        <v>0</v>
      </c>
      <c r="Z201" s="17">
        <f t="shared" si="208"/>
        <v>0</v>
      </c>
      <c r="AA201" s="69">
        <f t="shared" ref="AA201" si="209">AA200</f>
        <v>0</v>
      </c>
    </row>
    <row r="202" spans="1:27" x14ac:dyDescent="0.25">
      <c r="A202" s="13">
        <v>381291</v>
      </c>
      <c r="B202" s="14" t="s">
        <v>154</v>
      </c>
      <c r="C202" s="290">
        <v>586.65</v>
      </c>
      <c r="D202" s="75">
        <v>1000</v>
      </c>
      <c r="E202" s="12">
        <v>791.22</v>
      </c>
      <c r="G202" s="45">
        <f t="shared" si="184"/>
        <v>134.87087701355154</v>
      </c>
      <c r="H202" s="45">
        <f t="shared" si="185"/>
        <v>79.122</v>
      </c>
      <c r="I202" s="13">
        <v>381291</v>
      </c>
      <c r="J202" s="14" t="s">
        <v>154</v>
      </c>
      <c r="K202" s="12"/>
      <c r="L202" s="12">
        <v>791.22</v>
      </c>
      <c r="M202" s="12"/>
      <c r="N202" s="12"/>
      <c r="O202" s="12"/>
      <c r="P202" s="12"/>
      <c r="Q202" s="135">
        <v>381291</v>
      </c>
      <c r="R202" s="14" t="s">
        <v>154</v>
      </c>
      <c r="S202" s="68"/>
      <c r="T202" s="68"/>
      <c r="U202" s="68"/>
      <c r="V202" s="68"/>
      <c r="W202" s="68"/>
      <c r="X202" s="68"/>
      <c r="Y202" s="136"/>
      <c r="Z202" s="68"/>
      <c r="AA202" s="31">
        <f>E202-K202-L202-M202-N202-O202-P202-S202-T202-U202-V202-W202-X202-Y202-Z202</f>
        <v>0</v>
      </c>
    </row>
    <row r="203" spans="1:27" x14ac:dyDescent="0.25">
      <c r="A203" s="376" t="str">
        <f>A1</f>
        <v>KOMERCIJALNA I TRGOVAČKA ŠKOLA BJELOVAR</v>
      </c>
      <c r="B203" s="376"/>
      <c r="C203" s="376"/>
      <c r="D203" s="376"/>
      <c r="I203" s="376" t="str">
        <f>A1</f>
        <v>KOMERCIJALNA I TRGOVAČKA ŠKOLA BJELOVAR</v>
      </c>
      <c r="J203" s="376"/>
      <c r="K203" s="376"/>
      <c r="L203" s="376"/>
      <c r="M203" s="7"/>
      <c r="N203" s="7"/>
      <c r="O203" s="7"/>
      <c r="P203" s="7"/>
      <c r="Q203" s="380" t="str">
        <f>A1</f>
        <v>KOMERCIJALNA I TRGOVAČKA ŠKOLA BJELOVAR</v>
      </c>
      <c r="R203" s="380"/>
      <c r="S203" s="380"/>
      <c r="T203" s="380"/>
      <c r="U203" s="34"/>
      <c r="V203" s="34"/>
    </row>
    <row r="204" spans="1:27" x14ac:dyDescent="0.25">
      <c r="A204" s="385" t="str">
        <f>A2</f>
        <v>BJELOVAR, POLJANA DR. FRANJE TUĐMANA 9</v>
      </c>
      <c r="B204" s="385"/>
      <c r="C204" s="385"/>
      <c r="D204" s="385"/>
      <c r="H204" s="24" t="s">
        <v>166</v>
      </c>
      <c r="I204" s="385" t="str">
        <f>A2</f>
        <v>BJELOVAR, POLJANA DR. FRANJE TUĐMANA 9</v>
      </c>
      <c r="J204" s="385"/>
      <c r="K204" s="385"/>
      <c r="L204" s="385"/>
      <c r="M204" s="7"/>
      <c r="N204" s="7"/>
      <c r="O204" s="7"/>
      <c r="P204" s="24" t="str">
        <f>H204</f>
        <v>str.7</v>
      </c>
      <c r="Q204" s="380" t="str">
        <f>A2</f>
        <v>BJELOVAR, POLJANA DR. FRANJE TUĐMANA 9</v>
      </c>
      <c r="R204" s="380"/>
      <c r="S204" s="380"/>
      <c r="T204" s="380"/>
      <c r="U204" s="34"/>
      <c r="V204" s="34"/>
      <c r="AA204" s="27" t="str">
        <f>P204</f>
        <v>str.7</v>
      </c>
    </row>
    <row r="205" spans="1:27" x14ac:dyDescent="0.25">
      <c r="A205" s="35"/>
      <c r="B205" s="35"/>
      <c r="C205" s="286"/>
      <c r="D205" s="35"/>
      <c r="H205" s="24"/>
      <c r="I205" s="35"/>
      <c r="J205" s="35"/>
      <c r="K205" s="35"/>
      <c r="L205" s="35"/>
      <c r="M205" s="7"/>
      <c r="N205" s="7"/>
      <c r="O205" s="7"/>
      <c r="P205" s="24"/>
      <c r="Q205" s="57"/>
      <c r="R205" s="57"/>
      <c r="S205" s="64"/>
      <c r="T205" s="57"/>
      <c r="U205" s="34"/>
      <c r="V205" s="34"/>
      <c r="AA205" s="27"/>
    </row>
    <row r="206" spans="1:27" ht="15.75" x14ac:dyDescent="0.3">
      <c r="A206" s="20"/>
      <c r="B206" s="381" t="str">
        <f>B4</f>
        <v>IZVJEŠTAJ O IZVRŠENJU FINANCIJSKOG PLANA  I - VI 2026.</v>
      </c>
      <c r="C206" s="381"/>
      <c r="D206" s="381"/>
      <c r="E206" s="381"/>
      <c r="F206" s="381"/>
      <c r="G206" s="381"/>
      <c r="H206" s="381"/>
      <c r="I206" s="20"/>
      <c r="J206" s="381" t="str">
        <f>B4</f>
        <v>IZVJEŠTAJ O IZVRŠENJU FINANCIJSKOG PLANA  I - VI 2026.</v>
      </c>
      <c r="K206" s="381"/>
      <c r="L206" s="381"/>
      <c r="M206" s="381"/>
      <c r="N206" s="381"/>
      <c r="O206" s="381"/>
      <c r="P206" s="381"/>
      <c r="Q206" s="57"/>
      <c r="R206" s="381" t="str">
        <f>B4</f>
        <v>IZVJEŠTAJ O IZVRŠENJU FINANCIJSKOG PLANA  I - VI 2026.</v>
      </c>
      <c r="S206" s="381"/>
      <c r="T206" s="381"/>
      <c r="U206" s="381"/>
      <c r="V206" s="381"/>
      <c r="W206" s="381"/>
      <c r="X206" s="381"/>
      <c r="Y206" s="381"/>
      <c r="Z206" s="381"/>
      <c r="AA206" s="381"/>
    </row>
    <row r="207" spans="1:27" x14ac:dyDescent="0.25">
      <c r="I207" s="1"/>
      <c r="J207" s="3"/>
      <c r="K207" s="7"/>
      <c r="L207" s="7"/>
      <c r="M207" s="7"/>
      <c r="N207" s="7"/>
      <c r="O207" s="7"/>
      <c r="P207" s="7"/>
      <c r="Q207" s="58"/>
    </row>
    <row r="208" spans="1:27" ht="15" customHeight="1" x14ac:dyDescent="0.25">
      <c r="A208" s="4"/>
      <c r="B208" s="5"/>
      <c r="C208" s="288" t="str">
        <f t="shared" ref="C208:H209" si="210">C6</f>
        <v>IZVRŠENO</v>
      </c>
      <c r="D208" s="36" t="str">
        <f t="shared" si="210"/>
        <v>PLAN</v>
      </c>
      <c r="E208" s="36" t="str">
        <f t="shared" si="210"/>
        <v>IZVRŠENO</v>
      </c>
      <c r="F208" s="36">
        <f t="shared" si="210"/>
        <v>0</v>
      </c>
      <c r="G208" s="36" t="str">
        <f t="shared" si="210"/>
        <v>INDEKS</v>
      </c>
      <c r="H208" s="36" t="str">
        <f t="shared" si="210"/>
        <v xml:space="preserve">INDEKS </v>
      </c>
      <c r="I208" s="4"/>
      <c r="J208" s="5"/>
      <c r="K208" s="377" t="s">
        <v>139</v>
      </c>
      <c r="L208" s="378"/>
      <c r="M208" s="377" t="s">
        <v>142</v>
      </c>
      <c r="N208" s="379"/>
      <c r="O208" s="379"/>
      <c r="P208" s="378"/>
      <c r="Q208" s="59"/>
      <c r="R208" s="55"/>
      <c r="S208" s="382" t="s">
        <v>144</v>
      </c>
      <c r="T208" s="383"/>
      <c r="U208" s="383"/>
      <c r="V208" s="383"/>
      <c r="W208" s="384"/>
      <c r="X208" s="383" t="s">
        <v>4</v>
      </c>
      <c r="Y208" s="383"/>
      <c r="Z208" s="383"/>
      <c r="AA208" s="384"/>
    </row>
    <row r="209" spans="1:27" x14ac:dyDescent="0.25">
      <c r="A209" s="97" t="s">
        <v>6</v>
      </c>
      <c r="B209" s="97" t="s">
        <v>7</v>
      </c>
      <c r="C209" s="289" t="str">
        <f t="shared" si="210"/>
        <v>I - VI 2025.</v>
      </c>
      <c r="D209" s="37" t="str">
        <f t="shared" si="210"/>
        <v>2026.</v>
      </c>
      <c r="E209" s="37" t="str">
        <f t="shared" si="210"/>
        <v>I - VI 2026.</v>
      </c>
      <c r="F209" s="37">
        <f t="shared" si="210"/>
        <v>0</v>
      </c>
      <c r="G209" s="37" t="str">
        <f t="shared" si="210"/>
        <v>2026/2025.</v>
      </c>
      <c r="H209" s="37" t="str">
        <f t="shared" si="210"/>
        <v>IZVR / PLAN</v>
      </c>
      <c r="I209" s="97" t="s">
        <v>6</v>
      </c>
      <c r="J209" s="97" t="s">
        <v>7</v>
      </c>
      <c r="K209" s="38" t="str">
        <f t="shared" ref="K209:P209" si="211">K7</f>
        <v>RIZNICA</v>
      </c>
      <c r="L209" s="38" t="str">
        <f t="shared" si="211"/>
        <v>OSTALO</v>
      </c>
      <c r="M209" s="38" t="str">
        <f t="shared" si="211"/>
        <v>DECENTRALIZ.</v>
      </c>
      <c r="N209" s="38" t="str">
        <f t="shared" si="211"/>
        <v>KNJIŽNA GRAĐA</v>
      </c>
      <c r="O209" s="38" t="str">
        <f t="shared" si="211"/>
        <v>e-tehničar</v>
      </c>
      <c r="P209" s="38" t="str">
        <f t="shared" si="211"/>
        <v>OSTALO</v>
      </c>
      <c r="Q209" s="107" t="s">
        <v>6</v>
      </c>
      <c r="R209" s="107" t="s">
        <v>7</v>
      </c>
      <c r="S209" s="66" t="str">
        <f t="shared" ref="S209:AA209" si="212">S7</f>
        <v>ERASMUS+</v>
      </c>
      <c r="T209" s="66" t="str">
        <f t="shared" si="212"/>
        <v>ZAKUP</v>
      </c>
      <c r="U209" s="66" t="str">
        <f t="shared" si="212"/>
        <v>KAMATA</v>
      </c>
      <c r="V209" s="66" t="str">
        <f t="shared" si="212"/>
        <v>DONACIJE</v>
      </c>
      <c r="W209" s="66" t="str">
        <f t="shared" si="212"/>
        <v>OSTALO</v>
      </c>
      <c r="X209" s="66" t="str">
        <f t="shared" si="212"/>
        <v>SUFINANCIRANJE</v>
      </c>
      <c r="Y209" s="66" t="str">
        <f t="shared" si="212"/>
        <v>SVJEDODŽBE</v>
      </c>
      <c r="Z209" s="66" t="str">
        <f t="shared" si="212"/>
        <v>IZLETI</v>
      </c>
      <c r="AA209" s="66" t="str">
        <f t="shared" si="212"/>
        <v>OSTALO</v>
      </c>
    </row>
    <row r="210" spans="1:27" x14ac:dyDescent="0.25">
      <c r="A210" s="85">
        <v>381</v>
      </c>
      <c r="B210" s="86" t="s">
        <v>165</v>
      </c>
      <c r="C210" s="293">
        <f>SUM(C202)</f>
        <v>586.65</v>
      </c>
      <c r="D210" s="82">
        <v>1500</v>
      </c>
      <c r="E210" s="82">
        <f t="shared" ref="E210" si="213">SUM(E202)</f>
        <v>791.22</v>
      </c>
      <c r="F210" s="87"/>
      <c r="G210" s="45">
        <f>IF(C210&lt;&gt;0,E210/C210*100,0)</f>
        <v>134.87087701355154</v>
      </c>
      <c r="H210" s="45">
        <f>IF(D210&lt;&gt;0,E210/D210*100,0)</f>
        <v>52.748000000000005</v>
      </c>
      <c r="I210" s="85">
        <v>381</v>
      </c>
      <c r="J210" s="86" t="s">
        <v>165</v>
      </c>
      <c r="K210" s="82">
        <f>SUM(K202)</f>
        <v>0</v>
      </c>
      <c r="L210" s="82">
        <f t="shared" ref="L210:P210" si="214">SUM(L202)</f>
        <v>791.22</v>
      </c>
      <c r="M210" s="82">
        <f t="shared" si="214"/>
        <v>0</v>
      </c>
      <c r="N210" s="82">
        <f t="shared" si="214"/>
        <v>0</v>
      </c>
      <c r="O210" s="82">
        <f t="shared" si="214"/>
        <v>0</v>
      </c>
      <c r="P210" s="82">
        <f t="shared" si="214"/>
        <v>0</v>
      </c>
      <c r="Q210" s="88">
        <v>381</v>
      </c>
      <c r="R210" s="89" t="s">
        <v>165</v>
      </c>
      <c r="S210" s="82">
        <f>SUM(S202)</f>
        <v>0</v>
      </c>
      <c r="T210" s="82">
        <f t="shared" ref="T210:Z210" si="215">SUM(T202)</f>
        <v>0</v>
      </c>
      <c r="U210" s="82">
        <f t="shared" si="215"/>
        <v>0</v>
      </c>
      <c r="V210" s="82">
        <f t="shared" si="215"/>
        <v>0</v>
      </c>
      <c r="W210" s="82">
        <f t="shared" si="215"/>
        <v>0</v>
      </c>
      <c r="X210" s="82">
        <f t="shared" si="215"/>
        <v>0</v>
      </c>
      <c r="Y210" s="82">
        <f t="shared" si="215"/>
        <v>0</v>
      </c>
      <c r="Z210" s="82">
        <f t="shared" si="215"/>
        <v>0</v>
      </c>
      <c r="AA210" s="83">
        <f t="shared" ref="AA210" si="216">AA202</f>
        <v>0</v>
      </c>
    </row>
    <row r="211" spans="1:27" x14ac:dyDescent="0.25">
      <c r="A211" s="15">
        <v>3</v>
      </c>
      <c r="B211" s="16" t="s">
        <v>117</v>
      </c>
      <c r="C211" s="292">
        <f>C48+C54+C59+C83+C111+C158+C161+C188+C199+C201+C210</f>
        <v>647506.71000000008</v>
      </c>
      <c r="D211" s="17">
        <f>D48+D54+D59+D83+D111+D158+D161+D188+D199+D201+D210</f>
        <v>1326436</v>
      </c>
      <c r="E211" s="17">
        <f>E48+E54+E59+E83+E111+E158+E161+E188+E199+E201+E210</f>
        <v>662183.67999999982</v>
      </c>
      <c r="F211" s="19"/>
      <c r="G211" s="45">
        <f>IF(C211&lt;&gt;0,E211/C211*100,0)</f>
        <v>102.26669002395354</v>
      </c>
      <c r="H211" s="45">
        <f>IF(D211&lt;&gt;0,E211/D211*100,0)</f>
        <v>49.922022623028916</v>
      </c>
      <c r="I211" s="15">
        <v>3</v>
      </c>
      <c r="J211" s="16" t="s">
        <v>117</v>
      </c>
      <c r="K211" s="17">
        <f t="shared" ref="K211:P211" si="217">K48+K54+K59+K83+K111+K158+K161+K188+K199+K201+K210</f>
        <v>556490.82999999996</v>
      </c>
      <c r="L211" s="17">
        <f t="shared" si="217"/>
        <v>3111.24</v>
      </c>
      <c r="M211" s="17">
        <f t="shared" si="217"/>
        <v>37649.07</v>
      </c>
      <c r="N211" s="17">
        <f t="shared" si="217"/>
        <v>0</v>
      </c>
      <c r="O211" s="17">
        <f t="shared" si="217"/>
        <v>836.34</v>
      </c>
      <c r="P211" s="17">
        <f t="shared" si="217"/>
        <v>1504.94</v>
      </c>
      <c r="Q211" s="61">
        <v>3</v>
      </c>
      <c r="R211" s="54" t="s">
        <v>117</v>
      </c>
      <c r="S211" s="264">
        <f t="shared" ref="S211:AA211" si="218">S48+S54+S59+S83+S111+S158+S161+S188+S199+S201+S210</f>
        <v>57790.939999999995</v>
      </c>
      <c r="T211" s="281">
        <f t="shared" si="218"/>
        <v>2778.32</v>
      </c>
      <c r="U211" s="271">
        <f t="shared" si="218"/>
        <v>0</v>
      </c>
      <c r="V211" s="264">
        <f t="shared" si="218"/>
        <v>1427</v>
      </c>
      <c r="W211" s="17">
        <f t="shared" si="218"/>
        <v>0</v>
      </c>
      <c r="X211" s="17">
        <f t="shared" si="218"/>
        <v>515</v>
      </c>
      <c r="Y211" s="271">
        <f t="shared" si="218"/>
        <v>80</v>
      </c>
      <c r="Z211" s="17">
        <f t="shared" si="218"/>
        <v>0</v>
      </c>
      <c r="AA211" s="32">
        <f t="shared" si="218"/>
        <v>-6.3948846218409017E-14</v>
      </c>
    </row>
    <row r="212" spans="1:27" x14ac:dyDescent="0.25">
      <c r="A212" s="15"/>
      <c r="B212" s="16"/>
      <c r="C212" s="292"/>
      <c r="D212" s="17"/>
      <c r="E212" s="17"/>
      <c r="F212" s="19"/>
      <c r="G212" s="45"/>
      <c r="H212" s="45"/>
      <c r="I212" s="15"/>
      <c r="J212" s="16"/>
      <c r="K212" s="93"/>
      <c r="L212" s="93"/>
      <c r="M212" s="93"/>
      <c r="N212" s="93"/>
      <c r="O212" s="93"/>
      <c r="P212" s="93"/>
      <c r="Q212" s="61"/>
      <c r="R212" s="54"/>
      <c r="S212" s="94"/>
      <c r="T212" s="94"/>
      <c r="U212" s="94"/>
      <c r="V212" s="94"/>
      <c r="W212" s="94"/>
      <c r="X212" s="94"/>
      <c r="Y212" s="147"/>
      <c r="Z212" s="94"/>
      <c r="AA212" s="69"/>
    </row>
    <row r="213" spans="1:27" x14ac:dyDescent="0.25">
      <c r="A213" s="13">
        <v>422111</v>
      </c>
      <c r="B213" s="14" t="s">
        <v>120</v>
      </c>
      <c r="C213" s="290">
        <v>469.9</v>
      </c>
      <c r="D213" s="12">
        <v>14550</v>
      </c>
      <c r="E213" s="12">
        <v>7771.25</v>
      </c>
      <c r="G213" s="44">
        <f t="shared" ref="G213:G219" si="219">IF(C213&lt;&gt;0,E213/C213*100,0)</f>
        <v>1653.8093211321559</v>
      </c>
      <c r="H213" s="44">
        <f t="shared" ref="H213:H219" si="220">IF(D213&lt;&gt;0,E213/D213*100,0)</f>
        <v>53.4106529209622</v>
      </c>
      <c r="I213" s="13">
        <v>422111</v>
      </c>
      <c r="J213" s="14" t="s">
        <v>120</v>
      </c>
      <c r="K213" s="25"/>
      <c r="L213" s="25">
        <v>1416.14</v>
      </c>
      <c r="M213" s="25"/>
      <c r="N213" s="25"/>
      <c r="O213" s="25"/>
      <c r="P213" s="25"/>
      <c r="Q213" s="60">
        <v>422111</v>
      </c>
      <c r="R213" s="53" t="s">
        <v>120</v>
      </c>
      <c r="S213" s="67"/>
      <c r="T213" s="30">
        <v>5561.69</v>
      </c>
      <c r="U213" s="30"/>
      <c r="V213" s="30">
        <v>793.42</v>
      </c>
      <c r="W213" s="30">
        <v>0</v>
      </c>
      <c r="X213" s="30"/>
      <c r="Y213" s="145"/>
      <c r="Z213" s="30"/>
      <c r="AA213" s="31">
        <f>E213-K213-L213-M213-N213-O213-P213-S213-T213-U213-V213-W213-X213-Y213-Z213</f>
        <v>1.1368683772161603E-13</v>
      </c>
    </row>
    <row r="214" spans="1:27" x14ac:dyDescent="0.25">
      <c r="A214" s="13">
        <v>422121</v>
      </c>
      <c r="B214" s="14" t="s">
        <v>121</v>
      </c>
      <c r="C214" s="290">
        <v>144.99</v>
      </c>
      <c r="D214" s="12">
        <v>0</v>
      </c>
      <c r="E214" s="12">
        <v>1667.66</v>
      </c>
      <c r="G214" s="44">
        <f t="shared" si="219"/>
        <v>1150.189668252983</v>
      </c>
      <c r="H214" s="44">
        <f t="shared" si="220"/>
        <v>0</v>
      </c>
      <c r="I214" s="13">
        <v>422121</v>
      </c>
      <c r="J214" s="14" t="s">
        <v>121</v>
      </c>
      <c r="K214" s="12"/>
      <c r="L214" s="12">
        <v>1422.77</v>
      </c>
      <c r="M214" s="12">
        <v>244.89</v>
      </c>
      <c r="N214" s="12"/>
      <c r="O214" s="12"/>
      <c r="P214" s="12"/>
      <c r="Q214" s="60">
        <v>422121</v>
      </c>
      <c r="R214" s="53" t="s">
        <v>121</v>
      </c>
      <c r="S214" s="68"/>
      <c r="T214" s="31">
        <v>0</v>
      </c>
      <c r="U214" s="31"/>
      <c r="V214" s="31"/>
      <c r="W214" s="31"/>
      <c r="X214" s="31"/>
      <c r="Y214" s="136"/>
      <c r="Z214" s="31"/>
      <c r="AA214" s="31">
        <f>E214-K214-L214-M214-N214-O214-P214-S214-T214-U214-V214-W214-X214-Y214-Z214</f>
        <v>1.1368683772161603E-13</v>
      </c>
    </row>
    <row r="215" spans="1:27" x14ac:dyDescent="0.25">
      <c r="A215" s="13">
        <v>422191</v>
      </c>
      <c r="B215" s="14" t="s">
        <v>122</v>
      </c>
      <c r="C215" s="290">
        <v>0</v>
      </c>
      <c r="D215" s="12">
        <v>0</v>
      </c>
      <c r="E215" s="12">
        <v>0</v>
      </c>
      <c r="G215" s="44">
        <f t="shared" si="219"/>
        <v>0</v>
      </c>
      <c r="H215" s="44">
        <f t="shared" si="220"/>
        <v>0</v>
      </c>
      <c r="I215" s="13">
        <v>422191</v>
      </c>
      <c r="J215" s="14" t="s">
        <v>122</v>
      </c>
      <c r="K215" s="17"/>
      <c r="L215" s="17"/>
      <c r="M215" s="17"/>
      <c r="N215" s="17"/>
      <c r="O215" s="17"/>
      <c r="P215" s="17"/>
      <c r="Q215" s="60">
        <v>422191</v>
      </c>
      <c r="R215" s="53" t="s">
        <v>122</v>
      </c>
      <c r="S215" s="69"/>
      <c r="T215" s="32"/>
      <c r="U215" s="32"/>
      <c r="V215" s="32"/>
      <c r="W215" s="32"/>
      <c r="X215" s="32"/>
      <c r="Y215" s="137"/>
      <c r="Z215" s="32"/>
      <c r="AA215" s="31">
        <f>E215-K215-L215-M215-N215-O215-P215-S215-T215-U215-V215-W215-X215-Y215-Z215</f>
        <v>0</v>
      </c>
    </row>
    <row r="216" spans="1:27" x14ac:dyDescent="0.25">
      <c r="A216" s="15">
        <v>4221</v>
      </c>
      <c r="B216" s="16" t="s">
        <v>123</v>
      </c>
      <c r="C216" s="292">
        <f>SUM(C213:C215)</f>
        <v>614.89</v>
      </c>
      <c r="D216" s="17">
        <f t="shared" ref="D216:E216" si="221">SUM(D213:D215)</f>
        <v>14550</v>
      </c>
      <c r="E216" s="17">
        <f t="shared" si="221"/>
        <v>9438.91</v>
      </c>
      <c r="F216" s="19"/>
      <c r="G216" s="45">
        <f t="shared" si="219"/>
        <v>1535.0566768039812</v>
      </c>
      <c r="H216" s="45">
        <f t="shared" si="220"/>
        <v>64.872233676975938</v>
      </c>
      <c r="I216" s="15">
        <v>4221</v>
      </c>
      <c r="J216" s="16" t="s">
        <v>123</v>
      </c>
      <c r="K216" s="17">
        <f>SUM(K213:K215)</f>
        <v>0</v>
      </c>
      <c r="L216" s="17">
        <f t="shared" ref="L216:P216" si="222">SUM(L213:L215)</f>
        <v>2838.91</v>
      </c>
      <c r="M216" s="17">
        <f t="shared" si="222"/>
        <v>244.89</v>
      </c>
      <c r="N216" s="17">
        <f t="shared" si="222"/>
        <v>0</v>
      </c>
      <c r="O216" s="17">
        <f t="shared" si="222"/>
        <v>0</v>
      </c>
      <c r="P216" s="17">
        <f t="shared" si="222"/>
        <v>0</v>
      </c>
      <c r="Q216" s="61">
        <v>4221</v>
      </c>
      <c r="R216" s="54" t="s">
        <v>123</v>
      </c>
      <c r="S216" s="17">
        <f>SUM(S213:S215)</f>
        <v>0</v>
      </c>
      <c r="T216" s="17">
        <f t="shared" ref="T216:Z216" si="223">SUM(T213:T215)</f>
        <v>5561.69</v>
      </c>
      <c r="U216" s="17">
        <f t="shared" si="223"/>
        <v>0</v>
      </c>
      <c r="V216" s="264">
        <f t="shared" si="223"/>
        <v>793.42</v>
      </c>
      <c r="W216" s="17">
        <f t="shared" si="223"/>
        <v>0</v>
      </c>
      <c r="X216" s="17">
        <f t="shared" si="223"/>
        <v>0</v>
      </c>
      <c r="Y216" s="17">
        <f t="shared" si="223"/>
        <v>0</v>
      </c>
      <c r="Z216" s="17">
        <f t="shared" si="223"/>
        <v>0</v>
      </c>
      <c r="AA216" s="32">
        <f t="shared" ref="AA216" si="224">SUM(AA213:AA215)</f>
        <v>2.2737367544323206E-13</v>
      </c>
    </row>
    <row r="217" spans="1:27" x14ac:dyDescent="0.25">
      <c r="A217" s="13">
        <v>422221</v>
      </c>
      <c r="B217" s="14" t="s">
        <v>402</v>
      </c>
      <c r="C217" s="290">
        <v>393.8</v>
      </c>
      <c r="D217" s="12">
        <v>0</v>
      </c>
      <c r="E217" s="12">
        <v>0</v>
      </c>
      <c r="G217" s="44">
        <f t="shared" si="219"/>
        <v>0</v>
      </c>
      <c r="H217" s="44">
        <f t="shared" si="220"/>
        <v>0</v>
      </c>
      <c r="I217" s="13">
        <v>422221</v>
      </c>
      <c r="J217" s="14" t="s">
        <v>402</v>
      </c>
      <c r="K217" s="12"/>
      <c r="L217" s="12"/>
      <c r="M217" s="12"/>
      <c r="N217" s="12"/>
      <c r="O217" s="12"/>
      <c r="P217" s="12"/>
      <c r="Q217" s="60">
        <v>422221</v>
      </c>
      <c r="R217" s="14" t="s">
        <v>402</v>
      </c>
      <c r="S217" s="68"/>
      <c r="T217" s="31">
        <v>0</v>
      </c>
      <c r="U217" s="32"/>
      <c r="V217" s="32"/>
      <c r="W217" s="31"/>
      <c r="X217" s="32"/>
      <c r="Y217" s="137"/>
      <c r="Z217" s="32"/>
      <c r="AA217" s="31">
        <f>E217-K217-L217-M217-N217-O217-P217-S217-T217-U217-V217-W217-X217-Y217-Z217</f>
        <v>0</v>
      </c>
    </row>
    <row r="218" spans="1:27" x14ac:dyDescent="0.25">
      <c r="A218" s="15">
        <v>4222</v>
      </c>
      <c r="B218" s="16" t="s">
        <v>124</v>
      </c>
      <c r="C218" s="292">
        <f>SUM(C217)</f>
        <v>393.8</v>
      </c>
      <c r="D218" s="17">
        <f t="shared" ref="D218:E218" si="225">SUM(D217)</f>
        <v>0</v>
      </c>
      <c r="E218" s="17">
        <f t="shared" si="225"/>
        <v>0</v>
      </c>
      <c r="F218" s="19"/>
      <c r="G218" s="45">
        <f t="shared" si="219"/>
        <v>0</v>
      </c>
      <c r="H218" s="45">
        <f t="shared" si="220"/>
        <v>0</v>
      </c>
      <c r="I218" s="15">
        <v>4222</v>
      </c>
      <c r="J218" s="16" t="s">
        <v>124</v>
      </c>
      <c r="K218" s="17">
        <f>SUM(K217)</f>
        <v>0</v>
      </c>
      <c r="L218" s="17">
        <f t="shared" ref="L218:P218" si="226">SUM(L217)</f>
        <v>0</v>
      </c>
      <c r="M218" s="17">
        <f t="shared" si="226"/>
        <v>0</v>
      </c>
      <c r="N218" s="17">
        <f t="shared" si="226"/>
        <v>0</v>
      </c>
      <c r="O218" s="17">
        <f t="shared" si="226"/>
        <v>0</v>
      </c>
      <c r="P218" s="17">
        <f t="shared" si="226"/>
        <v>0</v>
      </c>
      <c r="Q218" s="61">
        <v>4222</v>
      </c>
      <c r="R218" s="54" t="s">
        <v>124</v>
      </c>
      <c r="S218" s="17">
        <f>SUM(S217)</f>
        <v>0</v>
      </c>
      <c r="T218" s="17">
        <f t="shared" ref="T218:Z218" si="227">SUM(T217)</f>
        <v>0</v>
      </c>
      <c r="U218" s="17">
        <f t="shared" si="227"/>
        <v>0</v>
      </c>
      <c r="V218" s="17">
        <f t="shared" si="227"/>
        <v>0</v>
      </c>
      <c r="W218" s="17">
        <f t="shared" si="227"/>
        <v>0</v>
      </c>
      <c r="X218" s="17">
        <f t="shared" si="227"/>
        <v>0</v>
      </c>
      <c r="Y218" s="17">
        <f t="shared" si="227"/>
        <v>0</v>
      </c>
      <c r="Z218" s="17">
        <f t="shared" si="227"/>
        <v>0</v>
      </c>
      <c r="AA218" s="69">
        <f t="shared" ref="AA218" si="228">SUM(AA217:AA217)</f>
        <v>0</v>
      </c>
    </row>
    <row r="219" spans="1:27" x14ac:dyDescent="0.25">
      <c r="A219" s="13">
        <v>422311</v>
      </c>
      <c r="B219" s="14" t="s">
        <v>188</v>
      </c>
      <c r="C219" s="290">
        <v>0</v>
      </c>
      <c r="D219" s="12">
        <v>0</v>
      </c>
      <c r="E219" s="12">
        <v>0</v>
      </c>
      <c r="G219" s="44">
        <f t="shared" si="219"/>
        <v>0</v>
      </c>
      <c r="H219" s="44">
        <f t="shared" si="220"/>
        <v>0</v>
      </c>
      <c r="I219" s="13">
        <v>422311</v>
      </c>
      <c r="J219" s="14" t="s">
        <v>188</v>
      </c>
      <c r="K219" s="12"/>
      <c r="L219" s="12"/>
      <c r="M219" s="12"/>
      <c r="N219" s="12"/>
      <c r="O219" s="12"/>
      <c r="P219" s="12"/>
      <c r="Q219" s="60">
        <v>422311</v>
      </c>
      <c r="R219" s="14" t="s">
        <v>188</v>
      </c>
      <c r="S219" s="68"/>
      <c r="T219" s="31"/>
      <c r="U219" s="31"/>
      <c r="V219" s="31"/>
      <c r="W219" s="31"/>
      <c r="X219" s="31"/>
      <c r="Y219" s="136"/>
      <c r="Z219" s="31"/>
      <c r="AA219" s="31">
        <f>E219-K219-L219-M219-N219-O219-P219-S219-T219-U219-V219-W219-X219-Y219-Z219</f>
        <v>0</v>
      </c>
    </row>
    <row r="220" spans="1:27" x14ac:dyDescent="0.25">
      <c r="A220" s="13">
        <v>422391</v>
      </c>
      <c r="B220" s="115" t="s">
        <v>167</v>
      </c>
      <c r="C220" s="289">
        <v>0</v>
      </c>
      <c r="D220" s="120">
        <v>0</v>
      </c>
      <c r="E220" s="37">
        <v>0</v>
      </c>
      <c r="F220" s="114"/>
      <c r="G220" s="45">
        <f t="shared" ref="G220:G251" si="229">IF(C220&lt;&gt;0,E220/C220*100,0)</f>
        <v>0</v>
      </c>
      <c r="H220" s="45">
        <f t="shared" ref="H220:H251" si="230">IF(D220&lt;&gt;0,E220/D220*100,0)</f>
        <v>0</v>
      </c>
      <c r="I220" s="13">
        <v>422391</v>
      </c>
      <c r="J220" s="115" t="s">
        <v>167</v>
      </c>
      <c r="K220" s="38"/>
      <c r="L220" s="38"/>
      <c r="M220" s="39"/>
      <c r="N220" s="39"/>
      <c r="O220" s="38"/>
      <c r="P220" s="38"/>
      <c r="Q220" s="60">
        <v>422391</v>
      </c>
      <c r="R220" s="118" t="s">
        <v>167</v>
      </c>
      <c r="S220" s="29"/>
      <c r="T220" s="29"/>
      <c r="U220" s="29"/>
      <c r="V220" s="29"/>
      <c r="W220" s="40"/>
      <c r="X220" s="40"/>
      <c r="Y220" s="144"/>
      <c r="Z220" s="29"/>
      <c r="AA220" s="31">
        <f t="shared" ref="AA220:AA231" si="231">E220-K220-L220-M220-N220-O220-P220-S220-T220-U220-V220-W220-X220-Y220-Z220</f>
        <v>0</v>
      </c>
    </row>
    <row r="221" spans="1:27" s="2" customFormat="1" x14ac:dyDescent="0.25">
      <c r="A221" s="15">
        <v>4223</v>
      </c>
      <c r="B221" s="117" t="s">
        <v>136</v>
      </c>
      <c r="C221" s="299">
        <f>SUM(C219:C220)</f>
        <v>0</v>
      </c>
      <c r="D221" s="99">
        <f t="shared" ref="D221:E221" si="232">SUM(D219:D220)</f>
        <v>0</v>
      </c>
      <c r="E221" s="99">
        <f t="shared" si="232"/>
        <v>0</v>
      </c>
      <c r="F221" s="116"/>
      <c r="G221" s="45">
        <f t="shared" si="229"/>
        <v>0</v>
      </c>
      <c r="H221" s="45">
        <f t="shared" si="230"/>
        <v>0</v>
      </c>
      <c r="I221" s="15">
        <v>4223</v>
      </c>
      <c r="J221" s="117" t="s">
        <v>136</v>
      </c>
      <c r="K221" s="99">
        <f>SUM(K219:K220)</f>
        <v>0</v>
      </c>
      <c r="L221" s="99">
        <f t="shared" ref="L221:P221" si="233">SUM(L219:L220)</f>
        <v>0</v>
      </c>
      <c r="M221" s="99">
        <f t="shared" si="233"/>
        <v>0</v>
      </c>
      <c r="N221" s="99">
        <f t="shared" si="233"/>
        <v>0</v>
      </c>
      <c r="O221" s="99">
        <f t="shared" si="233"/>
        <v>0</v>
      </c>
      <c r="P221" s="99">
        <f t="shared" si="233"/>
        <v>0</v>
      </c>
      <c r="Q221" s="61">
        <v>4223</v>
      </c>
      <c r="R221" s="119" t="s">
        <v>136</v>
      </c>
      <c r="S221" s="99">
        <f>SUM(S219:S220)</f>
        <v>0</v>
      </c>
      <c r="T221" s="277">
        <f t="shared" ref="T221:Z221" si="234">SUM(T219:T220)</f>
        <v>0</v>
      </c>
      <c r="U221" s="99">
        <f t="shared" si="234"/>
        <v>0</v>
      </c>
      <c r="V221" s="99">
        <f t="shared" si="234"/>
        <v>0</v>
      </c>
      <c r="W221" s="277">
        <f t="shared" si="234"/>
        <v>0</v>
      </c>
      <c r="X221" s="99">
        <f t="shared" si="234"/>
        <v>0</v>
      </c>
      <c r="Y221" s="99">
        <f t="shared" si="234"/>
        <v>0</v>
      </c>
      <c r="Z221" s="99">
        <f t="shared" si="234"/>
        <v>0</v>
      </c>
      <c r="AA221" s="103">
        <f t="shared" ref="AA221" si="235">AA220</f>
        <v>0</v>
      </c>
    </row>
    <row r="222" spans="1:27" x14ac:dyDescent="0.25">
      <c r="A222" s="13">
        <v>422611</v>
      </c>
      <c r="B222" s="115" t="s">
        <v>168</v>
      </c>
      <c r="C222" s="289">
        <v>0</v>
      </c>
      <c r="D222" s="37">
        <v>0</v>
      </c>
      <c r="E222" s="37">
        <v>0</v>
      </c>
      <c r="F222" s="114"/>
      <c r="G222" s="45">
        <f t="shared" si="229"/>
        <v>0</v>
      </c>
      <c r="H222" s="45">
        <f t="shared" si="230"/>
        <v>0</v>
      </c>
      <c r="I222" s="13">
        <v>422611</v>
      </c>
      <c r="J222" s="115" t="s">
        <v>168</v>
      </c>
      <c r="K222" s="38"/>
      <c r="L222" s="38"/>
      <c r="M222" s="39"/>
      <c r="N222" s="39"/>
      <c r="O222" s="38"/>
      <c r="P222" s="38"/>
      <c r="Q222" s="13">
        <v>422611</v>
      </c>
      <c r="R222" s="115" t="s">
        <v>168</v>
      </c>
      <c r="S222" s="66"/>
      <c r="T222" s="29"/>
      <c r="U222" s="29"/>
      <c r="V222" s="29"/>
      <c r="W222" s="40"/>
      <c r="X222" s="40"/>
      <c r="Y222" s="144"/>
      <c r="Z222" s="29"/>
      <c r="AA222" s="31">
        <f t="shared" si="231"/>
        <v>0</v>
      </c>
    </row>
    <row r="223" spans="1:27" x14ac:dyDescent="0.25">
      <c r="A223" s="13">
        <v>422621</v>
      </c>
      <c r="B223" s="115" t="s">
        <v>169</v>
      </c>
      <c r="C223" s="289">
        <v>0</v>
      </c>
      <c r="D223" s="37">
        <v>0</v>
      </c>
      <c r="E223" s="37">
        <v>0</v>
      </c>
      <c r="F223" s="114"/>
      <c r="G223" s="45">
        <f t="shared" si="229"/>
        <v>0</v>
      </c>
      <c r="H223" s="45">
        <f t="shared" si="230"/>
        <v>0</v>
      </c>
      <c r="I223" s="13">
        <v>422621</v>
      </c>
      <c r="J223" s="115" t="s">
        <v>169</v>
      </c>
      <c r="K223" s="38"/>
      <c r="L223" s="38"/>
      <c r="M223" s="39"/>
      <c r="N223" s="39"/>
      <c r="O223" s="38"/>
      <c r="P223" s="38"/>
      <c r="Q223" s="13">
        <v>422621</v>
      </c>
      <c r="R223" s="115" t="s">
        <v>169</v>
      </c>
      <c r="S223" s="66"/>
      <c r="T223" s="29"/>
      <c r="U223" s="29"/>
      <c r="V223" s="29"/>
      <c r="W223" s="40"/>
      <c r="X223" s="40"/>
      <c r="Y223" s="144"/>
      <c r="Z223" s="29"/>
      <c r="AA223" s="31">
        <f t="shared" si="231"/>
        <v>0</v>
      </c>
    </row>
    <row r="224" spans="1:27" s="2" customFormat="1" x14ac:dyDescent="0.25">
      <c r="A224" s="15">
        <v>4226</v>
      </c>
      <c r="B224" s="16" t="s">
        <v>137</v>
      </c>
      <c r="C224" s="292">
        <f>SUM(C222:C223)</f>
        <v>0</v>
      </c>
      <c r="D224" s="17">
        <f t="shared" ref="D224:E224" si="236">SUM(D222:D223)</f>
        <v>0</v>
      </c>
      <c r="E224" s="17">
        <f t="shared" si="236"/>
        <v>0</v>
      </c>
      <c r="F224" s="19"/>
      <c r="G224" s="45">
        <f t="shared" si="229"/>
        <v>0</v>
      </c>
      <c r="H224" s="45">
        <f t="shared" si="230"/>
        <v>0</v>
      </c>
      <c r="I224" s="15">
        <v>4226</v>
      </c>
      <c r="J224" s="16" t="s">
        <v>137</v>
      </c>
      <c r="K224" s="17">
        <f>SUM(K222:K223)</f>
        <v>0</v>
      </c>
      <c r="L224" s="17">
        <f t="shared" ref="L224:P224" si="237">SUM(L222:L223)</f>
        <v>0</v>
      </c>
      <c r="M224" s="17">
        <f t="shared" si="237"/>
        <v>0</v>
      </c>
      <c r="N224" s="17">
        <f t="shared" si="237"/>
        <v>0</v>
      </c>
      <c r="O224" s="17">
        <f t="shared" si="237"/>
        <v>0</v>
      </c>
      <c r="P224" s="17">
        <f t="shared" si="237"/>
        <v>0</v>
      </c>
      <c r="Q224" s="61">
        <v>4226</v>
      </c>
      <c r="R224" s="54" t="s">
        <v>137</v>
      </c>
      <c r="S224" s="17">
        <f>SUM(S222:S223)</f>
        <v>0</v>
      </c>
      <c r="T224" s="17">
        <f t="shared" ref="T224:Z224" si="238">SUM(T222:T223)</f>
        <v>0</v>
      </c>
      <c r="U224" s="17">
        <f t="shared" si="238"/>
        <v>0</v>
      </c>
      <c r="V224" s="17">
        <f t="shared" si="238"/>
        <v>0</v>
      </c>
      <c r="W224" s="17">
        <f t="shared" si="238"/>
        <v>0</v>
      </c>
      <c r="X224" s="17">
        <f t="shared" si="238"/>
        <v>0</v>
      </c>
      <c r="Y224" s="17">
        <f t="shared" si="238"/>
        <v>0</v>
      </c>
      <c r="Z224" s="17">
        <f t="shared" si="238"/>
        <v>0</v>
      </c>
      <c r="AA224" s="69">
        <f t="shared" ref="AA224" si="239">AA222+AA223</f>
        <v>0</v>
      </c>
    </row>
    <row r="225" spans="1:27" x14ac:dyDescent="0.25">
      <c r="A225" s="13">
        <v>422731</v>
      </c>
      <c r="B225" s="14" t="s">
        <v>135</v>
      </c>
      <c r="C225" s="290">
        <v>589.6</v>
      </c>
      <c r="D225" s="12">
        <v>0</v>
      </c>
      <c r="E225" s="12">
        <v>0</v>
      </c>
      <c r="G225" s="44">
        <f t="shared" si="229"/>
        <v>0</v>
      </c>
      <c r="H225" s="44">
        <f t="shared" si="230"/>
        <v>0</v>
      </c>
      <c r="I225" s="13">
        <v>422731</v>
      </c>
      <c r="J225" s="14" t="s">
        <v>135</v>
      </c>
      <c r="K225" s="12"/>
      <c r="L225" s="12">
        <v>0</v>
      </c>
      <c r="M225" s="12">
        <v>0</v>
      </c>
      <c r="N225" s="12"/>
      <c r="O225" s="12"/>
      <c r="P225" s="12"/>
      <c r="Q225" s="60">
        <v>422731</v>
      </c>
      <c r="R225" s="53" t="s">
        <v>135</v>
      </c>
      <c r="S225" s="68"/>
      <c r="T225" s="31"/>
      <c r="U225" s="31"/>
      <c r="V225" s="31"/>
      <c r="W225" s="31"/>
      <c r="X225" s="31"/>
      <c r="Y225" s="136"/>
      <c r="Z225" s="31"/>
      <c r="AA225" s="31">
        <f t="shared" si="231"/>
        <v>0</v>
      </c>
    </row>
    <row r="226" spans="1:27" x14ac:dyDescent="0.25">
      <c r="A226" s="15">
        <v>4227</v>
      </c>
      <c r="B226" s="16" t="s">
        <v>134</v>
      </c>
      <c r="C226" s="292">
        <f>SUM(C225)</f>
        <v>589.6</v>
      </c>
      <c r="D226" s="17">
        <f t="shared" ref="D226:E226" si="240">SUM(D225)</f>
        <v>0</v>
      </c>
      <c r="E226" s="17">
        <f t="shared" si="240"/>
        <v>0</v>
      </c>
      <c r="F226" s="19"/>
      <c r="G226" s="45">
        <f t="shared" si="229"/>
        <v>0</v>
      </c>
      <c r="H226" s="45">
        <f t="shared" si="230"/>
        <v>0</v>
      </c>
      <c r="I226" s="15">
        <v>4227</v>
      </c>
      <c r="J226" s="16" t="s">
        <v>134</v>
      </c>
      <c r="K226" s="17">
        <f>SUM(K225)</f>
        <v>0</v>
      </c>
      <c r="L226" s="17">
        <f t="shared" ref="L226:P226" si="241">SUM(L225)</f>
        <v>0</v>
      </c>
      <c r="M226" s="17">
        <f t="shared" si="241"/>
        <v>0</v>
      </c>
      <c r="N226" s="17">
        <f t="shared" si="241"/>
        <v>0</v>
      </c>
      <c r="O226" s="17">
        <f t="shared" si="241"/>
        <v>0</v>
      </c>
      <c r="P226" s="17">
        <f t="shared" si="241"/>
        <v>0</v>
      </c>
      <c r="Q226" s="61">
        <v>4227</v>
      </c>
      <c r="R226" s="54" t="s">
        <v>134</v>
      </c>
      <c r="S226" s="17">
        <f>SUM(S225)</f>
        <v>0</v>
      </c>
      <c r="T226" s="17">
        <f t="shared" ref="T226:Z226" si="242">SUM(T225)</f>
        <v>0</v>
      </c>
      <c r="U226" s="17">
        <f t="shared" si="242"/>
        <v>0</v>
      </c>
      <c r="V226" s="17">
        <f t="shared" si="242"/>
        <v>0</v>
      </c>
      <c r="W226" s="17">
        <f t="shared" si="242"/>
        <v>0</v>
      </c>
      <c r="X226" s="17">
        <f t="shared" si="242"/>
        <v>0</v>
      </c>
      <c r="Y226" s="17">
        <f t="shared" si="242"/>
        <v>0</v>
      </c>
      <c r="Z226" s="17">
        <f t="shared" si="242"/>
        <v>0</v>
      </c>
      <c r="AA226" s="32">
        <f t="shared" ref="AA226" si="243">AA225</f>
        <v>0</v>
      </c>
    </row>
    <row r="227" spans="1:27" x14ac:dyDescent="0.25">
      <c r="A227" s="15">
        <v>422</v>
      </c>
      <c r="B227" s="16" t="s">
        <v>133</v>
      </c>
      <c r="C227" s="292">
        <f>C216+C218+C221+C224+C226</f>
        <v>1598.29</v>
      </c>
      <c r="D227" s="17">
        <f>SUM(D216+D218+D221+D224+D226)</f>
        <v>14550</v>
      </c>
      <c r="E227" s="17">
        <f t="shared" ref="E227" si="244">E216+E218+E221+E224+E226</f>
        <v>9438.91</v>
      </c>
      <c r="F227" s="19"/>
      <c r="G227" s="45">
        <f t="shared" si="229"/>
        <v>590.56303924819656</v>
      </c>
      <c r="H227" s="45">
        <f t="shared" si="230"/>
        <v>64.872233676975938</v>
      </c>
      <c r="I227" s="15">
        <v>422</v>
      </c>
      <c r="J227" s="16" t="s">
        <v>133</v>
      </c>
      <c r="K227" s="17">
        <f>K216+K218+K221+K224+K226</f>
        <v>0</v>
      </c>
      <c r="L227" s="17">
        <f t="shared" ref="L227:P227" si="245">L216+L218+L221+L224+L226</f>
        <v>2838.91</v>
      </c>
      <c r="M227" s="17">
        <f t="shared" si="245"/>
        <v>244.89</v>
      </c>
      <c r="N227" s="17">
        <f t="shared" si="245"/>
        <v>0</v>
      </c>
      <c r="O227" s="17">
        <f t="shared" si="245"/>
        <v>0</v>
      </c>
      <c r="P227" s="17">
        <f t="shared" si="245"/>
        <v>0</v>
      </c>
      <c r="Q227" s="61">
        <v>422</v>
      </c>
      <c r="R227" s="54" t="s">
        <v>133</v>
      </c>
      <c r="S227" s="17">
        <f>S216+S218+S221+S224+S226</f>
        <v>0</v>
      </c>
      <c r="T227" s="17">
        <f t="shared" ref="T227:Z227" si="246">T216+T218+T221+T224+T226</f>
        <v>5561.69</v>
      </c>
      <c r="U227" s="17">
        <f t="shared" si="246"/>
        <v>0</v>
      </c>
      <c r="V227" s="264">
        <f t="shared" si="246"/>
        <v>793.42</v>
      </c>
      <c r="W227" s="17">
        <f t="shared" si="246"/>
        <v>0</v>
      </c>
      <c r="X227" s="17">
        <f t="shared" si="246"/>
        <v>0</v>
      </c>
      <c r="Y227" s="17">
        <f t="shared" si="246"/>
        <v>0</v>
      </c>
      <c r="Z227" s="17">
        <f t="shared" si="246"/>
        <v>0</v>
      </c>
      <c r="AA227" s="305">
        <f ca="1">AA227</f>
        <v>0</v>
      </c>
    </row>
    <row r="228" spans="1:27" x14ac:dyDescent="0.25">
      <c r="A228" s="13">
        <v>424111</v>
      </c>
      <c r="B228" s="14" t="s">
        <v>132</v>
      </c>
      <c r="C228" s="290">
        <v>699.39</v>
      </c>
      <c r="D228" s="75">
        <v>4584</v>
      </c>
      <c r="E228" s="12">
        <v>622.42999999999995</v>
      </c>
      <c r="G228" s="44">
        <f t="shared" si="229"/>
        <v>88.99612519481262</v>
      </c>
      <c r="H228" s="44">
        <f t="shared" si="230"/>
        <v>13.578315881326352</v>
      </c>
      <c r="I228" s="13">
        <v>424111</v>
      </c>
      <c r="J228" s="14" t="s">
        <v>132</v>
      </c>
      <c r="K228" s="17"/>
      <c r="L228" s="12">
        <v>0</v>
      </c>
      <c r="M228" s="12"/>
      <c r="N228" s="12">
        <v>622.42999999999995</v>
      </c>
      <c r="O228" s="17"/>
      <c r="P228" s="17"/>
      <c r="Q228" s="60">
        <v>424111</v>
      </c>
      <c r="R228" s="53" t="s">
        <v>132</v>
      </c>
      <c r="S228" s="68"/>
      <c r="T228" s="31">
        <v>0</v>
      </c>
      <c r="U228" s="31"/>
      <c r="V228" s="31"/>
      <c r="W228" s="31"/>
      <c r="X228" s="31"/>
      <c r="Y228" s="136"/>
      <c r="Z228" s="31"/>
      <c r="AA228" s="31">
        <f t="shared" si="231"/>
        <v>0</v>
      </c>
    </row>
    <row r="229" spans="1:27" x14ac:dyDescent="0.25">
      <c r="A229" s="15">
        <v>424</v>
      </c>
      <c r="B229" s="16" t="s">
        <v>131</v>
      </c>
      <c r="C229" s="292">
        <f>SUM(C228)</f>
        <v>699.39</v>
      </c>
      <c r="D229" s="17">
        <f>SUM(D228)</f>
        <v>4584</v>
      </c>
      <c r="E229" s="17">
        <f t="shared" ref="E229" si="247">SUM(E228)</f>
        <v>622.42999999999995</v>
      </c>
      <c r="F229" s="19"/>
      <c r="G229" s="45">
        <f t="shared" si="229"/>
        <v>88.99612519481262</v>
      </c>
      <c r="H229" s="45">
        <f t="shared" si="230"/>
        <v>13.578315881326352</v>
      </c>
      <c r="I229" s="15">
        <v>424</v>
      </c>
      <c r="J229" s="16" t="s">
        <v>131</v>
      </c>
      <c r="K229" s="17">
        <f>SUM(K228)</f>
        <v>0</v>
      </c>
      <c r="L229" s="17">
        <f t="shared" ref="L229:P229" si="248">SUM(L228)</f>
        <v>0</v>
      </c>
      <c r="M229" s="17">
        <f t="shared" si="248"/>
        <v>0</v>
      </c>
      <c r="N229" s="17">
        <f t="shared" si="248"/>
        <v>622.42999999999995</v>
      </c>
      <c r="O229" s="17">
        <f t="shared" si="248"/>
        <v>0</v>
      </c>
      <c r="P229" s="17">
        <f t="shared" si="248"/>
        <v>0</v>
      </c>
      <c r="Q229" s="61">
        <v>424</v>
      </c>
      <c r="R229" s="54" t="s">
        <v>131</v>
      </c>
      <c r="S229" s="17">
        <f>SUM(S228)</f>
        <v>0</v>
      </c>
      <c r="T229" s="17">
        <f t="shared" ref="T229:Z229" si="249">SUM(T228)</f>
        <v>0</v>
      </c>
      <c r="U229" s="17">
        <f t="shared" si="249"/>
        <v>0</v>
      </c>
      <c r="V229" s="17">
        <f t="shared" si="249"/>
        <v>0</v>
      </c>
      <c r="W229" s="17">
        <f t="shared" si="249"/>
        <v>0</v>
      </c>
      <c r="X229" s="17">
        <f t="shared" si="249"/>
        <v>0</v>
      </c>
      <c r="Y229" s="17">
        <f t="shared" si="249"/>
        <v>0</v>
      </c>
      <c r="Z229" s="17">
        <f t="shared" si="249"/>
        <v>0</v>
      </c>
      <c r="AA229" s="32">
        <f t="shared" ref="AA229" si="250">AA228</f>
        <v>0</v>
      </c>
    </row>
    <row r="230" spans="1:27" x14ac:dyDescent="0.25">
      <c r="A230" s="13">
        <v>426211</v>
      </c>
      <c r="B230" s="14" t="s">
        <v>128</v>
      </c>
      <c r="C230" s="290">
        <v>0</v>
      </c>
      <c r="D230" s="12">
        <v>0</v>
      </c>
      <c r="E230" s="12"/>
      <c r="G230" s="44">
        <f t="shared" si="229"/>
        <v>0</v>
      </c>
      <c r="H230" s="44">
        <f t="shared" si="230"/>
        <v>0</v>
      </c>
      <c r="I230" s="13">
        <v>426211</v>
      </c>
      <c r="J230" s="14" t="s">
        <v>128</v>
      </c>
      <c r="K230" s="12"/>
      <c r="L230" s="12"/>
      <c r="M230" s="12"/>
      <c r="N230" s="12"/>
      <c r="O230" s="12"/>
      <c r="P230" s="12"/>
      <c r="Q230" s="60">
        <v>426211</v>
      </c>
      <c r="R230" s="53" t="s">
        <v>128</v>
      </c>
      <c r="S230" s="68"/>
      <c r="T230" s="31"/>
      <c r="U230" s="31"/>
      <c r="V230" s="31"/>
      <c r="W230" s="31"/>
      <c r="X230" s="31"/>
      <c r="Y230" s="136"/>
      <c r="Z230" s="31"/>
      <c r="AA230" s="31">
        <f t="shared" si="231"/>
        <v>0</v>
      </c>
    </row>
    <row r="231" spans="1:27" x14ac:dyDescent="0.25">
      <c r="A231" s="13">
        <v>426321</v>
      </c>
      <c r="B231" s="14" t="s">
        <v>129</v>
      </c>
      <c r="C231" s="290">
        <v>0</v>
      </c>
      <c r="D231" s="12">
        <v>0</v>
      </c>
      <c r="E231" s="12"/>
      <c r="G231" s="44">
        <f t="shared" si="229"/>
        <v>0</v>
      </c>
      <c r="H231" s="44">
        <f t="shared" si="230"/>
        <v>0</v>
      </c>
      <c r="I231" s="13">
        <v>426321</v>
      </c>
      <c r="J231" s="14" t="s">
        <v>129</v>
      </c>
      <c r="K231" s="12"/>
      <c r="L231" s="12"/>
      <c r="M231" s="12"/>
      <c r="N231" s="12"/>
      <c r="O231" s="12"/>
      <c r="P231" s="12"/>
      <c r="Q231" s="60">
        <v>426321</v>
      </c>
      <c r="R231" s="53" t="s">
        <v>129</v>
      </c>
      <c r="S231" s="68"/>
      <c r="T231" s="31"/>
      <c r="U231" s="31"/>
      <c r="V231" s="31"/>
      <c r="W231" s="31"/>
      <c r="X231" s="31"/>
      <c r="Y231" s="136"/>
      <c r="Z231" s="31"/>
      <c r="AA231" s="31">
        <f t="shared" si="231"/>
        <v>0</v>
      </c>
    </row>
    <row r="232" spans="1:27" s="2" customFormat="1" x14ac:dyDescent="0.25">
      <c r="A232" s="15">
        <v>426</v>
      </c>
      <c r="B232" s="16" t="s">
        <v>130</v>
      </c>
      <c r="C232" s="292">
        <f>SUM(C230:C231)</f>
        <v>0</v>
      </c>
      <c r="D232" s="17">
        <f t="shared" ref="D232:E232" si="251">SUM(D230:D231)</f>
        <v>0</v>
      </c>
      <c r="E232" s="17">
        <f t="shared" si="251"/>
        <v>0</v>
      </c>
      <c r="F232" s="19"/>
      <c r="G232" s="45">
        <f t="shared" si="229"/>
        <v>0</v>
      </c>
      <c r="H232" s="45">
        <f t="shared" si="230"/>
        <v>0</v>
      </c>
      <c r="I232" s="15">
        <v>426</v>
      </c>
      <c r="J232" s="16" t="s">
        <v>130</v>
      </c>
      <c r="K232" s="17">
        <f>SUM(K230:K231)</f>
        <v>0</v>
      </c>
      <c r="L232" s="17">
        <f t="shared" ref="L232:P232" si="252">SUM(L230:L231)</f>
        <v>0</v>
      </c>
      <c r="M232" s="17">
        <f t="shared" si="252"/>
        <v>0</v>
      </c>
      <c r="N232" s="17">
        <f t="shared" si="252"/>
        <v>0</v>
      </c>
      <c r="O232" s="17">
        <f t="shared" si="252"/>
        <v>0</v>
      </c>
      <c r="P232" s="17">
        <f t="shared" si="252"/>
        <v>0</v>
      </c>
      <c r="Q232" s="61">
        <v>426</v>
      </c>
      <c r="R232" s="54" t="s">
        <v>130</v>
      </c>
      <c r="S232" s="17">
        <f>SUM(S230:S231)</f>
        <v>0</v>
      </c>
      <c r="T232" s="17">
        <f t="shared" ref="T232:Z232" si="253">SUM(T230:T231)</f>
        <v>0</v>
      </c>
      <c r="U232" s="17">
        <f t="shared" si="253"/>
        <v>0</v>
      </c>
      <c r="V232" s="17">
        <f t="shared" si="253"/>
        <v>0</v>
      </c>
      <c r="W232" s="17">
        <f t="shared" si="253"/>
        <v>0</v>
      </c>
      <c r="X232" s="17">
        <f t="shared" si="253"/>
        <v>0</v>
      </c>
      <c r="Y232" s="17">
        <f t="shared" si="253"/>
        <v>0</v>
      </c>
      <c r="Z232" s="17">
        <f t="shared" si="253"/>
        <v>0</v>
      </c>
      <c r="AA232" s="32">
        <f t="shared" ref="AA232" si="254">AA230+AA231</f>
        <v>0</v>
      </c>
    </row>
    <row r="233" spans="1:27" x14ac:dyDescent="0.25">
      <c r="A233" s="15">
        <v>4</v>
      </c>
      <c r="B233" s="16" t="s">
        <v>126</v>
      </c>
      <c r="C233" s="292">
        <f>C227+C229+C232</f>
        <v>2297.6799999999998</v>
      </c>
      <c r="D233" s="17">
        <f>D227+D229</f>
        <v>19134</v>
      </c>
      <c r="E233" s="17">
        <f t="shared" ref="E233" si="255">E227+E229+E232</f>
        <v>10061.34</v>
      </c>
      <c r="F233" s="19"/>
      <c r="G233" s="45">
        <f t="shared" si="229"/>
        <v>437.89126423174685</v>
      </c>
      <c r="H233" s="45">
        <f t="shared" si="230"/>
        <v>52.583568516776424</v>
      </c>
      <c r="I233" s="15">
        <v>4</v>
      </c>
      <c r="J233" s="16" t="s">
        <v>126</v>
      </c>
      <c r="K233" s="17">
        <f>K227+K229+K232</f>
        <v>0</v>
      </c>
      <c r="L233" s="17">
        <f t="shared" ref="L233:P233" si="256">L227+L229+L232</f>
        <v>2838.91</v>
      </c>
      <c r="M233" s="17">
        <f t="shared" si="256"/>
        <v>244.89</v>
      </c>
      <c r="N233" s="17">
        <f t="shared" si="256"/>
        <v>622.42999999999995</v>
      </c>
      <c r="O233" s="17">
        <f t="shared" si="256"/>
        <v>0</v>
      </c>
      <c r="P233" s="17">
        <f t="shared" si="256"/>
        <v>0</v>
      </c>
      <c r="Q233" s="61">
        <v>4</v>
      </c>
      <c r="R233" s="54" t="s">
        <v>126</v>
      </c>
      <c r="S233" s="17">
        <f>S227+S229+S232</f>
        <v>0</v>
      </c>
      <c r="T233" s="17">
        <f t="shared" ref="T233:Z233" si="257">T227+T229+T232</f>
        <v>5561.69</v>
      </c>
      <c r="U233" s="17">
        <f t="shared" si="257"/>
        <v>0</v>
      </c>
      <c r="V233" s="264">
        <f t="shared" si="257"/>
        <v>793.42</v>
      </c>
      <c r="W233" s="17">
        <f t="shared" si="257"/>
        <v>0</v>
      </c>
      <c r="X233" s="17">
        <f t="shared" si="257"/>
        <v>0</v>
      </c>
      <c r="Y233" s="17">
        <f t="shared" si="257"/>
        <v>0</v>
      </c>
      <c r="Z233" s="17">
        <f t="shared" si="257"/>
        <v>0</v>
      </c>
      <c r="AA233" s="32">
        <f t="shared" ref="AA233" ca="1" si="258">AA227+AA229+AA232</f>
        <v>0</v>
      </c>
    </row>
    <row r="234" spans="1:27" x14ac:dyDescent="0.25">
      <c r="A234" s="15"/>
      <c r="B234" s="16" t="s">
        <v>125</v>
      </c>
      <c r="C234" s="292">
        <f>C211+C233</f>
        <v>649804.39000000013</v>
      </c>
      <c r="D234" s="17">
        <f t="shared" ref="D234:E234" si="259">D211+D233</f>
        <v>1345570</v>
      </c>
      <c r="E234" s="17">
        <f t="shared" si="259"/>
        <v>672245.01999999979</v>
      </c>
      <c r="F234" s="19"/>
      <c r="G234" s="45">
        <f t="shared" si="229"/>
        <v>103.45344388947566</v>
      </c>
      <c r="H234" s="45">
        <f t="shared" si="230"/>
        <v>49.959869794956766</v>
      </c>
      <c r="I234" s="15"/>
      <c r="J234" s="16" t="s">
        <v>125</v>
      </c>
      <c r="K234" s="17">
        <f>K211+K233</f>
        <v>556490.82999999996</v>
      </c>
      <c r="L234" s="17">
        <f t="shared" ref="L234:P234" si="260">L211+L233</f>
        <v>5950.15</v>
      </c>
      <c r="M234" s="17">
        <f t="shared" si="260"/>
        <v>37893.96</v>
      </c>
      <c r="N234" s="17">
        <f t="shared" si="260"/>
        <v>622.42999999999995</v>
      </c>
      <c r="O234" s="17">
        <f t="shared" si="260"/>
        <v>836.34</v>
      </c>
      <c r="P234" s="17">
        <f t="shared" si="260"/>
        <v>1504.94</v>
      </c>
      <c r="Q234" s="61"/>
      <c r="R234" s="54" t="s">
        <v>125</v>
      </c>
      <c r="S234" s="275">
        <f>S211+S233</f>
        <v>57790.939999999995</v>
      </c>
      <c r="T234" s="275">
        <f t="shared" ref="T234:Z234" si="261">T211+T233</f>
        <v>8340.01</v>
      </c>
      <c r="U234" s="275">
        <f t="shared" si="261"/>
        <v>0</v>
      </c>
      <c r="V234" s="275">
        <f t="shared" si="261"/>
        <v>2220.42</v>
      </c>
      <c r="W234" s="275">
        <f t="shared" si="261"/>
        <v>0</v>
      </c>
      <c r="X234" s="275">
        <f t="shared" si="261"/>
        <v>515</v>
      </c>
      <c r="Y234" s="275">
        <f t="shared" si="261"/>
        <v>80</v>
      </c>
      <c r="Z234" s="275">
        <f t="shared" si="261"/>
        <v>0</v>
      </c>
      <c r="AA234" s="275">
        <f>E234-K234-L234-M234-N234-O234-P234-S234-T234-U234-V234-W234-X234-Y234-Z234</f>
        <v>-1.4551915228366852E-10</v>
      </c>
    </row>
    <row r="235" spans="1:27" x14ac:dyDescent="0.25">
      <c r="A235" s="13"/>
      <c r="B235" s="14"/>
      <c r="C235" s="290"/>
      <c r="D235" s="12"/>
      <c r="E235" s="12"/>
      <c r="G235" s="44"/>
      <c r="H235" s="44"/>
      <c r="I235" s="13"/>
      <c r="J235" s="14"/>
      <c r="K235" s="12"/>
      <c r="L235" s="12"/>
      <c r="M235" s="12"/>
      <c r="N235" s="12"/>
      <c r="O235" s="12"/>
      <c r="P235" s="12"/>
      <c r="Q235" s="60"/>
      <c r="R235" s="71"/>
      <c r="S235" s="68"/>
      <c r="T235" s="31"/>
      <c r="U235" s="31"/>
      <c r="V235" s="31"/>
      <c r="W235" s="31"/>
      <c r="X235" s="31"/>
      <c r="Y235" s="136"/>
      <c r="Z235" s="31"/>
      <c r="AA235" s="31"/>
    </row>
    <row r="236" spans="1:27" x14ac:dyDescent="0.25">
      <c r="A236" s="376" t="str">
        <f>A1</f>
        <v>KOMERCIJALNA I TRGOVAČKA ŠKOLA BJELOVAR</v>
      </c>
      <c r="B236" s="376"/>
      <c r="C236" s="376"/>
      <c r="D236" s="376"/>
      <c r="I236" s="376" t="str">
        <f>A1</f>
        <v>KOMERCIJALNA I TRGOVAČKA ŠKOLA BJELOVAR</v>
      </c>
      <c r="J236" s="376"/>
      <c r="K236" s="376"/>
      <c r="L236" s="376"/>
      <c r="M236" s="7"/>
      <c r="N236" s="7"/>
      <c r="O236" s="7"/>
      <c r="P236" s="7"/>
      <c r="Q236" s="380" t="str">
        <f>A1</f>
        <v>KOMERCIJALNA I TRGOVAČKA ŠKOLA BJELOVAR</v>
      </c>
      <c r="R236" s="380"/>
      <c r="S236" s="380"/>
      <c r="T236" s="380"/>
      <c r="U236" s="34"/>
      <c r="V236" s="34"/>
    </row>
    <row r="237" spans="1:27" x14ac:dyDescent="0.25">
      <c r="A237" s="385" t="str">
        <f>A2</f>
        <v>BJELOVAR, POLJANA DR. FRANJE TUĐMANA 9</v>
      </c>
      <c r="B237" s="385"/>
      <c r="C237" s="385"/>
      <c r="D237" s="385"/>
      <c r="H237" s="24" t="s">
        <v>176</v>
      </c>
      <c r="I237" s="385" t="str">
        <f>A2</f>
        <v>BJELOVAR, POLJANA DR. FRANJE TUĐMANA 9</v>
      </c>
      <c r="J237" s="385"/>
      <c r="K237" s="385"/>
      <c r="L237" s="385"/>
      <c r="M237" s="7"/>
      <c r="N237" s="7"/>
      <c r="O237" s="7"/>
      <c r="P237" s="24" t="str">
        <f>H237</f>
        <v>str.8</v>
      </c>
      <c r="Q237" s="380" t="str">
        <f>A2</f>
        <v>BJELOVAR, POLJANA DR. FRANJE TUĐMANA 9</v>
      </c>
      <c r="R237" s="380"/>
      <c r="S237" s="380"/>
      <c r="T237" s="380"/>
      <c r="U237" s="34"/>
      <c r="V237" s="34"/>
      <c r="AA237" s="27" t="str">
        <f>P237</f>
        <v>str.8</v>
      </c>
    </row>
    <row r="238" spans="1:27" x14ac:dyDescent="0.25">
      <c r="A238" s="35"/>
      <c r="B238" s="35"/>
      <c r="C238" s="286"/>
      <c r="D238" s="35"/>
      <c r="H238" s="24"/>
      <c r="I238" s="35"/>
      <c r="J238" s="35"/>
      <c r="K238" s="35"/>
      <c r="L238" s="35"/>
      <c r="M238" s="7"/>
      <c r="N238" s="7"/>
      <c r="O238" s="7"/>
      <c r="P238" s="24"/>
      <c r="Q238" s="57"/>
      <c r="R238" s="57"/>
      <c r="S238" s="64"/>
      <c r="T238" s="57"/>
      <c r="U238" s="34"/>
      <c r="V238" s="34"/>
      <c r="AA238" s="27"/>
    </row>
    <row r="239" spans="1:27" ht="15.75" x14ac:dyDescent="0.3">
      <c r="A239" s="20"/>
      <c r="B239" s="381" t="str">
        <f>B4</f>
        <v>IZVJEŠTAJ O IZVRŠENJU FINANCIJSKOG PLANA  I - VI 2026.</v>
      </c>
      <c r="C239" s="381"/>
      <c r="D239" s="381"/>
      <c r="E239" s="381"/>
      <c r="F239" s="381"/>
      <c r="G239" s="381"/>
      <c r="H239" s="381"/>
      <c r="I239" s="20"/>
      <c r="J239" s="381" t="str">
        <f>B4</f>
        <v>IZVJEŠTAJ O IZVRŠENJU FINANCIJSKOG PLANA  I - VI 2026.</v>
      </c>
      <c r="K239" s="381"/>
      <c r="L239" s="381"/>
      <c r="M239" s="381"/>
      <c r="N239" s="381"/>
      <c r="O239" s="381"/>
      <c r="P239" s="381"/>
      <c r="Q239" s="57"/>
      <c r="R239" s="381" t="str">
        <f>B4</f>
        <v>IZVJEŠTAJ O IZVRŠENJU FINANCIJSKOG PLANA  I - VI 2026.</v>
      </c>
      <c r="S239" s="381"/>
      <c r="T239" s="381"/>
      <c r="U239" s="381"/>
      <c r="V239" s="381"/>
      <c r="W239" s="381"/>
      <c r="X239" s="381"/>
      <c r="Y239" s="381"/>
      <c r="Z239" s="381"/>
      <c r="AA239" s="381"/>
    </row>
    <row r="240" spans="1:27" x14ac:dyDescent="0.25">
      <c r="I240" s="1"/>
      <c r="J240" s="3"/>
      <c r="K240" s="7"/>
      <c r="L240" s="7"/>
      <c r="M240" s="7"/>
      <c r="N240" s="7"/>
      <c r="O240" s="7"/>
      <c r="P240" s="7"/>
      <c r="Q240" s="58"/>
    </row>
    <row r="241" spans="1:28" ht="14.45" customHeight="1" x14ac:dyDescent="0.25">
      <c r="A241" s="4"/>
      <c r="B241" s="5"/>
      <c r="C241" s="288" t="str">
        <f t="shared" ref="C241:E242" si="262">C6</f>
        <v>IZVRŠENO</v>
      </c>
      <c r="D241" s="36" t="str">
        <f t="shared" si="262"/>
        <v>PLAN</v>
      </c>
      <c r="E241" s="36" t="str">
        <f t="shared" si="262"/>
        <v>IZVRŠENO</v>
      </c>
      <c r="F241" s="36"/>
      <c r="G241" s="36" t="str">
        <f>G6</f>
        <v>INDEKS</v>
      </c>
      <c r="H241" s="36" t="str">
        <f>H6</f>
        <v xml:space="preserve">INDEKS </v>
      </c>
      <c r="I241" s="4"/>
      <c r="J241" s="5"/>
      <c r="K241" s="377" t="s">
        <v>139</v>
      </c>
      <c r="L241" s="378"/>
      <c r="M241" s="377" t="s">
        <v>142</v>
      </c>
      <c r="N241" s="379"/>
      <c r="O241" s="379"/>
      <c r="P241" s="378"/>
      <c r="Q241" s="59"/>
      <c r="R241" s="55"/>
      <c r="S241" s="382" t="s">
        <v>144</v>
      </c>
      <c r="T241" s="383"/>
      <c r="U241" s="383"/>
      <c r="V241" s="383"/>
      <c r="W241" s="384"/>
      <c r="X241" s="383" t="s">
        <v>4</v>
      </c>
      <c r="Y241" s="383"/>
      <c r="Z241" s="383"/>
      <c r="AA241" s="384"/>
    </row>
    <row r="242" spans="1:28" x14ac:dyDescent="0.25">
      <c r="A242" s="97" t="s">
        <v>6</v>
      </c>
      <c r="B242" s="97" t="s">
        <v>7</v>
      </c>
      <c r="C242" s="289" t="str">
        <f t="shared" si="262"/>
        <v>I - VI 2025.</v>
      </c>
      <c r="D242" s="37" t="str">
        <f t="shared" si="262"/>
        <v>2026.</v>
      </c>
      <c r="E242" s="37" t="str">
        <f t="shared" si="262"/>
        <v>I - VI 2026.</v>
      </c>
      <c r="F242" s="37"/>
      <c r="G242" s="37" t="str">
        <f>G7</f>
        <v>2026/2025.</v>
      </c>
      <c r="H242" s="37" t="str">
        <f>H7</f>
        <v>IZVR / PLAN</v>
      </c>
      <c r="I242" s="97" t="s">
        <v>6</v>
      </c>
      <c r="J242" s="97" t="s">
        <v>7</v>
      </c>
      <c r="K242" s="38" t="str">
        <f t="shared" ref="K242:P242" si="263">K7</f>
        <v>RIZNICA</v>
      </c>
      <c r="L242" s="38" t="str">
        <f t="shared" si="263"/>
        <v>OSTALO</v>
      </c>
      <c r="M242" s="38" t="str">
        <f t="shared" si="263"/>
        <v>DECENTRALIZ.</v>
      </c>
      <c r="N242" s="38" t="str">
        <f t="shared" si="263"/>
        <v>KNJIŽNA GRAĐA</v>
      </c>
      <c r="O242" s="38" t="str">
        <f t="shared" si="263"/>
        <v>e-tehničar</v>
      </c>
      <c r="P242" s="38" t="str">
        <f t="shared" si="263"/>
        <v>OSTALO</v>
      </c>
      <c r="Q242" s="107" t="s">
        <v>6</v>
      </c>
      <c r="R242" s="107" t="s">
        <v>7</v>
      </c>
      <c r="S242" s="66" t="str">
        <f t="shared" ref="S242:AA242" si="264">S7</f>
        <v>ERASMUS+</v>
      </c>
      <c r="T242" s="66" t="str">
        <f t="shared" si="264"/>
        <v>ZAKUP</v>
      </c>
      <c r="U242" s="66" t="str">
        <f t="shared" si="264"/>
        <v>KAMATA</v>
      </c>
      <c r="V242" s="66" t="str">
        <f t="shared" si="264"/>
        <v>DONACIJE</v>
      </c>
      <c r="W242" s="66" t="str">
        <f t="shared" si="264"/>
        <v>OSTALO</v>
      </c>
      <c r="X242" s="66" t="str">
        <f t="shared" si="264"/>
        <v>SUFINANCIRANJE</v>
      </c>
      <c r="Y242" s="66" t="str">
        <f t="shared" si="264"/>
        <v>SVJEDODŽBE</v>
      </c>
      <c r="Z242" s="66" t="str">
        <f t="shared" si="264"/>
        <v>IZLETI</v>
      </c>
      <c r="AA242" s="66" t="str">
        <f t="shared" si="264"/>
        <v>OSTALO</v>
      </c>
    </row>
    <row r="243" spans="1:28" x14ac:dyDescent="0.25">
      <c r="A243" s="13"/>
      <c r="B243" s="14"/>
      <c r="C243" s="290"/>
      <c r="D243" s="12"/>
      <c r="E243" s="12"/>
      <c r="G243" s="44"/>
      <c r="H243" s="44"/>
      <c r="I243" s="13"/>
      <c r="J243" s="14"/>
      <c r="K243" s="12"/>
      <c r="L243" s="12"/>
      <c r="M243" s="12"/>
      <c r="N243" s="12"/>
      <c r="O243" s="12"/>
      <c r="P243" s="12"/>
      <c r="Q243" s="60"/>
      <c r="R243" s="71"/>
      <c r="S243" s="68"/>
      <c r="T243" s="31"/>
      <c r="U243" s="31"/>
      <c r="V243" s="31"/>
      <c r="W243" s="31"/>
      <c r="X243" s="31"/>
      <c r="Y243" s="136"/>
      <c r="Z243" s="31"/>
      <c r="AA243" s="31"/>
    </row>
    <row r="244" spans="1:28" x14ac:dyDescent="0.25">
      <c r="A244" s="13"/>
      <c r="B244" s="14"/>
      <c r="C244" s="290"/>
      <c r="D244" s="12"/>
      <c r="E244" s="12"/>
      <c r="G244" s="44"/>
      <c r="H244" s="44"/>
      <c r="I244" s="13"/>
      <c r="J244" s="14"/>
      <c r="K244" s="12"/>
      <c r="L244" s="12"/>
      <c r="M244" s="12"/>
      <c r="N244" s="12"/>
      <c r="O244" s="12"/>
      <c r="P244" s="12"/>
      <c r="Q244" s="60"/>
      <c r="R244" s="71"/>
      <c r="S244" s="68"/>
      <c r="T244" s="31"/>
      <c r="U244" s="31"/>
      <c r="V244" s="31"/>
      <c r="W244" s="31"/>
      <c r="X244" s="31"/>
      <c r="Y244" s="136"/>
      <c r="Z244" s="31"/>
      <c r="AA244" s="31"/>
    </row>
    <row r="245" spans="1:28" x14ac:dyDescent="0.25">
      <c r="A245" s="13"/>
      <c r="B245" s="14"/>
      <c r="C245" s="290"/>
      <c r="D245" s="12"/>
      <c r="E245" s="12"/>
      <c r="G245" s="44"/>
      <c r="H245" s="44"/>
      <c r="I245" s="13"/>
      <c r="J245" s="14"/>
      <c r="K245" s="12"/>
      <c r="L245" s="12"/>
      <c r="M245" s="12"/>
      <c r="N245" s="12"/>
      <c r="O245" s="12"/>
      <c r="P245" s="12"/>
      <c r="Q245" s="60"/>
      <c r="R245" s="71"/>
      <c r="S245" s="68"/>
      <c r="T245" s="31"/>
      <c r="U245" s="31"/>
      <c r="V245" s="31"/>
      <c r="W245" s="31"/>
      <c r="X245" s="31"/>
      <c r="Y245" s="136"/>
      <c r="Z245" s="31"/>
      <c r="AA245" s="31"/>
    </row>
    <row r="246" spans="1:28" x14ac:dyDescent="0.25">
      <c r="A246" s="15"/>
      <c r="B246" s="16" t="str">
        <f>B36</f>
        <v>P R I H O D I   UKUPNO</v>
      </c>
      <c r="C246" s="292">
        <f>C36</f>
        <v>605088.18000000005</v>
      </c>
      <c r="D246" s="82">
        <f>D36</f>
        <v>1345570</v>
      </c>
      <c r="E246" s="17">
        <f>E36</f>
        <v>605075.73</v>
      </c>
      <c r="F246" s="19"/>
      <c r="G246" s="45">
        <f t="shared" si="229"/>
        <v>99.99794244865268</v>
      </c>
      <c r="H246" s="45">
        <f t="shared" si="230"/>
        <v>44.967986057953134</v>
      </c>
      <c r="I246" s="15"/>
      <c r="J246" s="16" t="str">
        <f t="shared" ref="J246:P246" si="265">J36</f>
        <v>P R I H O D I   UKUPNO</v>
      </c>
      <c r="K246" s="17">
        <f t="shared" si="265"/>
        <v>553932.31999999995</v>
      </c>
      <c r="L246" s="17">
        <f t="shared" si="265"/>
        <v>1987.08</v>
      </c>
      <c r="M246" s="17">
        <f t="shared" si="265"/>
        <v>38394.03</v>
      </c>
      <c r="N246" s="17">
        <f t="shared" si="265"/>
        <v>1062.05</v>
      </c>
      <c r="O246" s="17">
        <f t="shared" si="265"/>
        <v>836.34</v>
      </c>
      <c r="P246" s="17">
        <f t="shared" si="265"/>
        <v>1504.94</v>
      </c>
      <c r="Q246" s="61"/>
      <c r="R246" s="54" t="str">
        <f t="shared" ref="R246:AA246" si="266">R36</f>
        <v>P R I H O D I   UKUPNO</v>
      </c>
      <c r="S246" s="32">
        <f t="shared" si="266"/>
        <v>0</v>
      </c>
      <c r="T246" s="32">
        <f t="shared" si="266"/>
        <v>5106.97</v>
      </c>
      <c r="U246" s="32">
        <f t="shared" si="266"/>
        <v>0</v>
      </c>
      <c r="V246" s="32">
        <f t="shared" si="266"/>
        <v>1427</v>
      </c>
      <c r="W246" s="32">
        <f t="shared" si="266"/>
        <v>0</v>
      </c>
      <c r="X246" s="32">
        <f t="shared" si="266"/>
        <v>515</v>
      </c>
      <c r="Y246" s="32">
        <f t="shared" si="266"/>
        <v>310</v>
      </c>
      <c r="Z246" s="32">
        <f t="shared" si="266"/>
        <v>0</v>
      </c>
      <c r="AA246" s="32">
        <f t="shared" si="266"/>
        <v>7.3441697168163955E-11</v>
      </c>
    </row>
    <row r="247" spans="1:28" s="2" customFormat="1" x14ac:dyDescent="0.25">
      <c r="A247" s="15"/>
      <c r="B247" s="16" t="str">
        <f>B234</f>
        <v>R A S H O D I    UKUPNO</v>
      </c>
      <c r="C247" s="292">
        <f>C234</f>
        <v>649804.39000000013</v>
      </c>
      <c r="D247" s="82">
        <f>D234</f>
        <v>1345570</v>
      </c>
      <c r="E247" s="17">
        <f>E234</f>
        <v>672245.01999999979</v>
      </c>
      <c r="F247" s="19"/>
      <c r="G247" s="45">
        <f t="shared" si="229"/>
        <v>103.45344388947566</v>
      </c>
      <c r="H247" s="45">
        <f t="shared" si="230"/>
        <v>49.959869794956766</v>
      </c>
      <c r="I247" s="15"/>
      <c r="J247" s="16" t="str">
        <f>J234</f>
        <v>R A S H O D I    UKUPNO</v>
      </c>
      <c r="K247" s="17">
        <f t="shared" ref="K247:P247" si="267">K234</f>
        <v>556490.82999999996</v>
      </c>
      <c r="L247" s="17">
        <f t="shared" si="267"/>
        <v>5950.15</v>
      </c>
      <c r="M247" s="17">
        <f t="shared" si="267"/>
        <v>37893.96</v>
      </c>
      <c r="N247" s="17">
        <f t="shared" si="267"/>
        <v>622.42999999999995</v>
      </c>
      <c r="O247" s="17">
        <f t="shared" si="267"/>
        <v>836.34</v>
      </c>
      <c r="P247" s="17">
        <f t="shared" si="267"/>
        <v>1504.94</v>
      </c>
      <c r="Q247" s="61"/>
      <c r="R247" s="54" t="str">
        <f>R234</f>
        <v>R A S H O D I    UKUPNO</v>
      </c>
      <c r="S247" s="32">
        <f t="shared" ref="S247:AA247" si="268">S234</f>
        <v>57790.939999999995</v>
      </c>
      <c r="T247" s="32">
        <f t="shared" si="268"/>
        <v>8340.01</v>
      </c>
      <c r="U247" s="32">
        <f t="shared" si="268"/>
        <v>0</v>
      </c>
      <c r="V247" s="32">
        <f t="shared" si="268"/>
        <v>2220.42</v>
      </c>
      <c r="W247" s="32">
        <f t="shared" si="268"/>
        <v>0</v>
      </c>
      <c r="X247" s="32">
        <f t="shared" si="268"/>
        <v>515</v>
      </c>
      <c r="Y247" s="32">
        <f t="shared" si="268"/>
        <v>80</v>
      </c>
      <c r="Z247" s="32">
        <f t="shared" si="268"/>
        <v>0</v>
      </c>
      <c r="AA247" s="32">
        <f t="shared" si="268"/>
        <v>-1.4551915228366852E-10</v>
      </c>
    </row>
    <row r="248" spans="1:28" s="2" customFormat="1" x14ac:dyDescent="0.25">
      <c r="A248" s="15"/>
      <c r="B248" s="16" t="s">
        <v>127</v>
      </c>
      <c r="C248" s="292">
        <f>C246-C247</f>
        <v>-44716.210000000079</v>
      </c>
      <c r="D248" s="17">
        <f>D246-D247</f>
        <v>0</v>
      </c>
      <c r="E248" s="17">
        <f>E246-E247</f>
        <v>-67169.289999999804</v>
      </c>
      <c r="F248" s="19"/>
      <c r="G248" s="45">
        <f t="shared" si="229"/>
        <v>150.21239501290401</v>
      </c>
      <c r="H248" s="45">
        <f t="shared" si="230"/>
        <v>0</v>
      </c>
      <c r="I248" s="15"/>
      <c r="J248" s="16" t="s">
        <v>127</v>
      </c>
      <c r="K248" s="17">
        <f t="shared" ref="K248:P248" si="269">K246-K247</f>
        <v>-2558.5100000000093</v>
      </c>
      <c r="L248" s="17">
        <f t="shared" si="269"/>
        <v>-3963.0699999999997</v>
      </c>
      <c r="M248" s="17">
        <f t="shared" si="269"/>
        <v>500.06999999999971</v>
      </c>
      <c r="N248" s="17">
        <f t="shared" si="269"/>
        <v>439.62</v>
      </c>
      <c r="O248" s="17">
        <f t="shared" si="269"/>
        <v>0</v>
      </c>
      <c r="P248" s="17">
        <f t="shared" si="269"/>
        <v>0</v>
      </c>
      <c r="Q248" s="61"/>
      <c r="R248" s="54" t="s">
        <v>127</v>
      </c>
      <c r="S248" s="32">
        <f t="shared" ref="S248:AA248" si="270">S246-S247</f>
        <v>-57790.939999999995</v>
      </c>
      <c r="T248" s="32">
        <f t="shared" si="270"/>
        <v>-3233.04</v>
      </c>
      <c r="U248" s="32">
        <f t="shared" si="270"/>
        <v>0</v>
      </c>
      <c r="V248" s="32">
        <f t="shared" si="270"/>
        <v>-793.42000000000007</v>
      </c>
      <c r="W248" s="32">
        <f t="shared" si="270"/>
        <v>0</v>
      </c>
      <c r="X248" s="32">
        <f t="shared" si="270"/>
        <v>0</v>
      </c>
      <c r="Y248" s="32">
        <f t="shared" si="270"/>
        <v>230</v>
      </c>
      <c r="Z248" s="32">
        <f t="shared" si="270"/>
        <v>0</v>
      </c>
      <c r="AA248" s="32">
        <f t="shared" si="270"/>
        <v>2.1896084945183247E-10</v>
      </c>
    </row>
    <row r="249" spans="1:28" x14ac:dyDescent="0.25">
      <c r="A249" s="4"/>
      <c r="B249" s="5"/>
      <c r="C249" s="295"/>
      <c r="D249" s="8"/>
      <c r="E249" s="8"/>
      <c r="G249" s="44"/>
      <c r="H249" s="44"/>
      <c r="I249" s="4"/>
      <c r="J249" s="5"/>
      <c r="K249" s="23"/>
      <c r="L249" s="8"/>
      <c r="M249" s="23"/>
      <c r="N249" s="23"/>
      <c r="O249" s="23"/>
      <c r="P249" s="23"/>
      <c r="Q249" s="59"/>
      <c r="R249" s="55"/>
      <c r="S249" s="138"/>
      <c r="T249" s="46"/>
      <c r="U249" s="46"/>
      <c r="V249" s="46"/>
      <c r="W249" s="46"/>
      <c r="X249" s="46"/>
      <c r="Y249" s="138"/>
      <c r="Z249" s="46"/>
      <c r="AA249" s="32"/>
    </row>
    <row r="250" spans="1:28" x14ac:dyDescent="0.25">
      <c r="A250" s="13"/>
      <c r="B250" s="14" t="s">
        <v>427</v>
      </c>
      <c r="C250" s="290"/>
      <c r="D250" s="12"/>
      <c r="E250" s="12">
        <v>-59071.3</v>
      </c>
      <c r="G250" s="44">
        <f t="shared" si="229"/>
        <v>0</v>
      </c>
      <c r="H250" s="44">
        <f t="shared" si="230"/>
        <v>0</v>
      </c>
      <c r="I250" s="47"/>
      <c r="J250" s="14" t="s">
        <v>427</v>
      </c>
      <c r="K250" s="279"/>
      <c r="L250" s="12">
        <v>0</v>
      </c>
      <c r="M250" s="279">
        <v>0</v>
      </c>
      <c r="N250" s="47">
        <v>-439.62</v>
      </c>
      <c r="O250" s="280">
        <v>0</v>
      </c>
      <c r="P250" s="47"/>
      <c r="Q250" s="53"/>
      <c r="R250" s="53" t="s">
        <v>427</v>
      </c>
      <c r="S250" s="68">
        <v>0</v>
      </c>
      <c r="T250" s="31"/>
      <c r="U250" s="31">
        <v>0</v>
      </c>
      <c r="V250" s="31">
        <v>793.42</v>
      </c>
      <c r="W250" s="31">
        <v>0</v>
      </c>
      <c r="X250" s="31"/>
      <c r="Y250" s="136"/>
      <c r="Z250" s="31"/>
      <c r="AA250" s="31">
        <v>0</v>
      </c>
    </row>
    <row r="251" spans="1:28" x14ac:dyDescent="0.25">
      <c r="A251" s="13"/>
      <c r="B251" s="14" t="s">
        <v>428</v>
      </c>
      <c r="C251" s="290">
        <f>C248+C250</f>
        <v>-44716.210000000079</v>
      </c>
      <c r="D251" s="12">
        <f>D248+D250</f>
        <v>0</v>
      </c>
      <c r="E251" s="12">
        <f>E248+E250</f>
        <v>-126240.58999999981</v>
      </c>
      <c r="G251" s="44">
        <f t="shared" si="229"/>
        <v>282.31504861436065</v>
      </c>
      <c r="H251" s="44">
        <f t="shared" si="230"/>
        <v>0</v>
      </c>
      <c r="I251" s="47"/>
      <c r="J251" s="14" t="s">
        <v>428</v>
      </c>
      <c r="K251" s="72">
        <f t="shared" ref="K251:P251" si="271">K248+K250</f>
        <v>-2558.5100000000093</v>
      </c>
      <c r="L251" s="72">
        <f t="shared" si="271"/>
        <v>-3963.0699999999997</v>
      </c>
      <c r="M251" s="48">
        <f t="shared" si="271"/>
        <v>500.06999999999971</v>
      </c>
      <c r="N251" s="48">
        <f t="shared" si="271"/>
        <v>0</v>
      </c>
      <c r="O251" s="73">
        <f t="shared" si="271"/>
        <v>0</v>
      </c>
      <c r="P251" s="70">
        <f t="shared" si="271"/>
        <v>0</v>
      </c>
      <c r="Q251" s="53"/>
      <c r="R251" s="53" t="s">
        <v>428</v>
      </c>
      <c r="S251" s="31">
        <f>S248+S250</f>
        <v>-57790.939999999995</v>
      </c>
      <c r="T251" s="31">
        <f t="shared" ref="T251:AA251" si="272">T248+T250</f>
        <v>-3233.04</v>
      </c>
      <c r="U251" s="31">
        <f t="shared" si="272"/>
        <v>0</v>
      </c>
      <c r="V251" s="31">
        <f t="shared" si="272"/>
        <v>0</v>
      </c>
      <c r="W251" s="31">
        <f t="shared" si="272"/>
        <v>0</v>
      </c>
      <c r="X251" s="31">
        <f t="shared" si="272"/>
        <v>0</v>
      </c>
      <c r="Y251" s="31">
        <f t="shared" si="272"/>
        <v>230</v>
      </c>
      <c r="Z251" s="31">
        <f t="shared" si="272"/>
        <v>0</v>
      </c>
      <c r="AA251" s="31">
        <f t="shared" si="272"/>
        <v>2.1896084945183247E-10</v>
      </c>
    </row>
    <row r="252" spans="1:28" x14ac:dyDescent="0.25">
      <c r="K252" s="134"/>
      <c r="L252" s="63"/>
      <c r="M252" s="63"/>
      <c r="N252" s="122">
        <v>439.62</v>
      </c>
      <c r="O252" s="63" t="s">
        <v>414</v>
      </c>
      <c r="P252" s="24"/>
    </row>
    <row r="253" spans="1:28" x14ac:dyDescent="0.25">
      <c r="K253" s="134"/>
      <c r="L253" s="63"/>
      <c r="M253" s="24"/>
      <c r="N253" s="134"/>
      <c r="O253" s="3"/>
      <c r="P253" s="3"/>
      <c r="S253" s="33"/>
      <c r="T253" s="33"/>
      <c r="U253" s="33"/>
      <c r="V253" s="33"/>
      <c r="W253" s="33"/>
      <c r="X253" s="33"/>
      <c r="Y253" s="33"/>
      <c r="Z253" s="33"/>
      <c r="AA253" s="33"/>
      <c r="AB253" s="309"/>
    </row>
    <row r="254" spans="1:28" x14ac:dyDescent="0.25">
      <c r="K254" s="63"/>
      <c r="L254" s="24"/>
      <c r="M254" s="63"/>
      <c r="N254" s="134"/>
      <c r="O254" s="122"/>
      <c r="P254" s="63"/>
      <c r="S254" s="33"/>
      <c r="T254" s="310"/>
      <c r="U254" s="33"/>
      <c r="V254" s="311"/>
      <c r="W254" s="33"/>
      <c r="X254" s="33"/>
      <c r="Y254" s="33"/>
      <c r="Z254" s="33"/>
      <c r="AA254" s="33"/>
      <c r="AB254" s="309"/>
    </row>
    <row r="255" spans="1:28" s="3" customFormat="1" ht="13.5" x14ac:dyDescent="0.25">
      <c r="A255" s="272"/>
      <c r="B255" s="3" t="s">
        <v>426</v>
      </c>
      <c r="C255" s="287"/>
      <c r="D255" s="7"/>
      <c r="E255" s="7"/>
      <c r="F255" s="11"/>
      <c r="G255" s="41"/>
      <c r="H255" s="7"/>
      <c r="J255" s="3" t="str">
        <f>B255</f>
        <v>U Bjelovaru,  14.07.2026.</v>
      </c>
      <c r="K255" s="63"/>
      <c r="L255" s="63"/>
      <c r="M255" s="7"/>
      <c r="O255" s="122"/>
      <c r="P255" s="63"/>
      <c r="Q255" s="273"/>
      <c r="R255" s="273" t="str">
        <f>B255</f>
        <v>U Bjelovaru,  14.07.2026.</v>
      </c>
      <c r="S255" s="33"/>
      <c r="T255" s="311"/>
      <c r="U255" s="311"/>
      <c r="V255" s="311"/>
      <c r="W255" s="33"/>
      <c r="X255" s="311"/>
      <c r="Y255" s="311"/>
      <c r="Z255" s="33"/>
      <c r="AA255" s="33"/>
      <c r="AB255" s="312"/>
    </row>
    <row r="256" spans="1:28" s="3" customFormat="1" ht="13.5" x14ac:dyDescent="0.25">
      <c r="A256" s="272"/>
      <c r="C256" s="287"/>
      <c r="D256" s="7"/>
      <c r="E256" s="7"/>
      <c r="F256" s="11"/>
      <c r="G256" s="41"/>
      <c r="H256" s="7"/>
      <c r="K256" s="63"/>
      <c r="L256" s="282"/>
      <c r="M256" s="11"/>
      <c r="O256" s="122"/>
      <c r="P256" s="63"/>
      <c r="Q256" s="273"/>
      <c r="R256" s="273"/>
      <c r="S256" s="33"/>
      <c r="T256" s="311"/>
      <c r="U256" s="311"/>
      <c r="V256" s="311"/>
      <c r="W256" s="33"/>
      <c r="X256" s="311"/>
      <c r="Y256" s="311"/>
      <c r="Z256" s="33"/>
      <c r="AA256" s="33"/>
      <c r="AB256" s="312"/>
    </row>
    <row r="257" spans="1:28" s="3" customFormat="1" ht="13.5" x14ac:dyDescent="0.25">
      <c r="A257" s="272"/>
      <c r="C257" s="287"/>
      <c r="D257" s="7"/>
      <c r="E257" s="7"/>
      <c r="F257" s="11"/>
      <c r="G257" s="41"/>
      <c r="H257" s="7"/>
      <c r="K257" s="11"/>
      <c r="L257" s="307"/>
      <c r="M257" s="308"/>
      <c r="O257" s="122"/>
      <c r="P257" s="63"/>
      <c r="Q257" s="273"/>
      <c r="R257" s="273"/>
      <c r="S257" s="33"/>
      <c r="T257" s="311"/>
      <c r="U257" s="311"/>
      <c r="V257" s="311"/>
      <c r="W257" s="33"/>
      <c r="X257" s="311"/>
      <c r="Y257" s="311"/>
      <c r="Z257" s="33"/>
      <c r="AA257" s="33"/>
      <c r="AB257" s="312"/>
    </row>
    <row r="258" spans="1:28" s="3" customFormat="1" ht="13.5" x14ac:dyDescent="0.25">
      <c r="A258" s="272"/>
      <c r="C258" s="287"/>
      <c r="D258" s="7"/>
      <c r="E258" s="7"/>
      <c r="F258" s="11"/>
      <c r="G258" s="41"/>
      <c r="H258" s="7"/>
      <c r="K258" s="7"/>
      <c r="L258" s="7"/>
      <c r="M258" s="7"/>
      <c r="O258" s="134"/>
      <c r="P258" s="63"/>
      <c r="Q258" s="273"/>
      <c r="R258" s="273"/>
      <c r="S258" s="33"/>
      <c r="T258" s="311"/>
      <c r="U258" s="311"/>
      <c r="V258" s="311"/>
      <c r="W258" s="33"/>
      <c r="X258" s="311"/>
      <c r="Y258" s="311"/>
      <c r="Z258" s="33"/>
      <c r="AA258" s="33"/>
      <c r="AB258" s="312"/>
    </row>
    <row r="259" spans="1:28" s="3" customFormat="1" ht="13.5" x14ac:dyDescent="0.25">
      <c r="A259" s="272"/>
      <c r="C259" s="287"/>
      <c r="D259" s="7"/>
      <c r="E259" s="7"/>
      <c r="F259" s="11"/>
      <c r="G259" s="41"/>
      <c r="H259" s="7"/>
      <c r="O259" s="134"/>
      <c r="P259" s="306"/>
      <c r="Q259" s="273"/>
      <c r="R259" s="273"/>
      <c r="S259" s="33"/>
      <c r="T259" s="311"/>
      <c r="U259" s="311"/>
      <c r="V259" s="313"/>
      <c r="W259" s="314"/>
      <c r="X259" s="311"/>
      <c r="Y259" s="311"/>
      <c r="Z259" s="33"/>
      <c r="AA259" s="33"/>
      <c r="AB259" s="312"/>
    </row>
    <row r="260" spans="1:28" s="3" customFormat="1" ht="13.5" x14ac:dyDescent="0.25">
      <c r="A260" s="272"/>
      <c r="C260" s="287"/>
      <c r="D260" s="7"/>
      <c r="E260" s="7"/>
      <c r="F260" s="11"/>
      <c r="G260" s="41"/>
      <c r="H260" s="7"/>
      <c r="K260" s="7"/>
      <c r="P260" s="283"/>
      <c r="Q260" s="273"/>
      <c r="R260" s="273"/>
      <c r="S260" s="33"/>
      <c r="T260" s="311"/>
      <c r="U260" s="311"/>
      <c r="V260" s="313"/>
      <c r="W260" s="314"/>
      <c r="X260" s="311"/>
      <c r="Y260" s="311"/>
      <c r="Z260" s="311"/>
      <c r="AA260" s="33"/>
      <c r="AB260" s="312"/>
    </row>
    <row r="261" spans="1:28" s="3" customFormat="1" ht="13.5" x14ac:dyDescent="0.25">
      <c r="A261" s="272"/>
      <c r="C261" s="287"/>
      <c r="D261" s="7"/>
      <c r="E261" s="7"/>
      <c r="F261" s="11"/>
      <c r="G261" s="41"/>
      <c r="H261" s="7"/>
      <c r="K261" s="7"/>
      <c r="Q261" s="273"/>
      <c r="R261" s="273"/>
      <c r="S261" s="33"/>
      <c r="T261" s="311"/>
      <c r="U261" s="311"/>
      <c r="V261" s="313"/>
      <c r="W261" s="314"/>
      <c r="X261" s="315"/>
      <c r="Y261" s="311"/>
      <c r="Z261" s="311"/>
      <c r="AA261" s="33"/>
      <c r="AB261" s="312"/>
    </row>
    <row r="262" spans="1:28" s="3" customFormat="1" ht="13.5" x14ac:dyDescent="0.25">
      <c r="A262" s="272"/>
      <c r="C262" s="287"/>
      <c r="D262" s="7"/>
      <c r="E262" s="7"/>
      <c r="F262" s="11"/>
      <c r="G262" s="41"/>
      <c r="H262" s="7"/>
      <c r="K262" s="7"/>
      <c r="Q262" s="273"/>
      <c r="R262" s="273"/>
      <c r="S262" s="278"/>
      <c r="T262" s="33"/>
      <c r="U262" s="311"/>
      <c r="V262" s="313"/>
      <c r="W262" s="314"/>
      <c r="X262" s="315"/>
      <c r="Y262" s="311"/>
      <c r="Z262" s="311"/>
      <c r="AA262" s="33"/>
      <c r="AB262" s="312"/>
    </row>
    <row r="263" spans="1:28" s="3" customFormat="1" ht="13.5" x14ac:dyDescent="0.25">
      <c r="A263" s="272"/>
      <c r="C263" s="287"/>
      <c r="D263" s="7"/>
      <c r="E263" s="7"/>
      <c r="F263" s="11"/>
      <c r="G263" s="41"/>
      <c r="H263" s="7"/>
      <c r="K263" s="11"/>
      <c r="Q263" s="273"/>
      <c r="R263" s="273"/>
      <c r="S263" s="33"/>
      <c r="T263" s="311"/>
      <c r="U263" s="311"/>
      <c r="V263" s="316"/>
      <c r="W263" s="314"/>
      <c r="X263" s="314"/>
      <c r="Y263" s="311"/>
      <c r="Z263" s="311"/>
      <c r="AA263" s="311"/>
      <c r="AB263" s="312"/>
    </row>
    <row r="264" spans="1:28" x14ac:dyDescent="0.25">
      <c r="K264" s="283"/>
      <c r="S264" s="278"/>
      <c r="T264" s="33"/>
      <c r="U264" s="33"/>
      <c r="V264" s="316"/>
      <c r="W264" s="316"/>
      <c r="X264" s="33"/>
      <c r="Y264" s="317"/>
      <c r="Z264" s="33"/>
      <c r="AA264" s="33"/>
      <c r="AB264" s="309"/>
    </row>
    <row r="265" spans="1:28" x14ac:dyDescent="0.25">
      <c r="O265" s="28"/>
      <c r="P265" s="28"/>
      <c r="S265" s="278"/>
      <c r="T265" s="33"/>
      <c r="U265" s="33"/>
      <c r="V265" s="316"/>
      <c r="W265" s="316"/>
      <c r="X265" s="33"/>
      <c r="Y265" s="317"/>
      <c r="Z265" s="33"/>
      <c r="AA265" s="33"/>
      <c r="AB265" s="309"/>
    </row>
    <row r="266" spans="1:28" x14ac:dyDescent="0.25">
      <c r="O266" s="28"/>
      <c r="P266" s="28"/>
      <c r="S266" s="278"/>
      <c r="T266" s="33"/>
      <c r="U266" s="33"/>
      <c r="V266" s="316"/>
      <c r="W266" s="316"/>
      <c r="X266" s="33"/>
      <c r="Y266" s="317"/>
      <c r="Z266" s="33"/>
      <c r="AA266" s="33"/>
      <c r="AB266" s="309"/>
    </row>
    <row r="267" spans="1:28" x14ac:dyDescent="0.25">
      <c r="O267" s="274"/>
      <c r="P267" s="28"/>
      <c r="S267" s="278"/>
      <c r="T267" s="318"/>
      <c r="U267" s="278"/>
      <c r="V267" s="278"/>
      <c r="W267" s="278"/>
      <c r="X267" s="278"/>
      <c r="Y267" s="278"/>
      <c r="Z267" s="278"/>
      <c r="AA267" s="278"/>
      <c r="AB267" s="309"/>
    </row>
    <row r="268" spans="1:28" x14ac:dyDescent="0.25">
      <c r="O268" s="274"/>
      <c r="P268" s="28"/>
    </row>
    <row r="269" spans="1:28" x14ac:dyDescent="0.25">
      <c r="O269" s="274"/>
      <c r="P269" s="28"/>
    </row>
    <row r="270" spans="1:28" x14ac:dyDescent="0.25">
      <c r="O270" s="274"/>
      <c r="P270" s="28"/>
    </row>
    <row r="271" spans="1:28" x14ac:dyDescent="0.25">
      <c r="O271" s="274"/>
      <c r="P271" s="28"/>
    </row>
    <row r="272" spans="1:28" x14ac:dyDescent="0.25">
      <c r="O272" s="274"/>
      <c r="P272" s="28"/>
    </row>
    <row r="273" spans="15:16" x14ac:dyDescent="0.25">
      <c r="O273" s="274"/>
      <c r="P273" s="28"/>
    </row>
    <row r="274" spans="15:16" x14ac:dyDescent="0.25">
      <c r="O274" s="274"/>
      <c r="P274" s="28"/>
    </row>
    <row r="275" spans="15:16" x14ac:dyDescent="0.25">
      <c r="O275" s="274"/>
      <c r="P275" s="28"/>
    </row>
    <row r="276" spans="15:16" x14ac:dyDescent="0.25">
      <c r="O276" s="28"/>
      <c r="P276" s="28"/>
    </row>
    <row r="277" spans="15:16" x14ac:dyDescent="0.25">
      <c r="O277" s="28"/>
      <c r="P277" s="28"/>
    </row>
    <row r="278" spans="15:16" x14ac:dyDescent="0.25">
      <c r="O278" s="33"/>
      <c r="P278" s="33"/>
    </row>
    <row r="279" spans="15:16" x14ac:dyDescent="0.25">
      <c r="O279" s="278"/>
      <c r="P279" s="278"/>
    </row>
  </sheetData>
  <mergeCells count="104">
    <mergeCell ref="B239:H239"/>
    <mergeCell ref="J239:P239"/>
    <mergeCell ref="R239:AA239"/>
    <mergeCell ref="K241:L241"/>
    <mergeCell ref="M241:P241"/>
    <mergeCell ref="S241:W241"/>
    <mergeCell ref="X241:AA241"/>
    <mergeCell ref="A236:D236"/>
    <mergeCell ref="I236:L236"/>
    <mergeCell ref="Q236:T236"/>
    <mergeCell ref="A237:D237"/>
    <mergeCell ref="I237:L237"/>
    <mergeCell ref="Q237:T237"/>
    <mergeCell ref="B206:H206"/>
    <mergeCell ref="J206:P206"/>
    <mergeCell ref="R206:AA206"/>
    <mergeCell ref="K208:L208"/>
    <mergeCell ref="M208:P208"/>
    <mergeCell ref="S208:W208"/>
    <mergeCell ref="X208:AA208"/>
    <mergeCell ref="A203:D203"/>
    <mergeCell ref="I203:L203"/>
    <mergeCell ref="Q203:T203"/>
    <mergeCell ref="A204:D204"/>
    <mergeCell ref="I204:L204"/>
    <mergeCell ref="Q204:T204"/>
    <mergeCell ref="B173:H173"/>
    <mergeCell ref="J173:P173"/>
    <mergeCell ref="R173:AA173"/>
    <mergeCell ref="K175:L175"/>
    <mergeCell ref="M175:P175"/>
    <mergeCell ref="S175:W175"/>
    <mergeCell ref="X175:AA175"/>
    <mergeCell ref="A170:D170"/>
    <mergeCell ref="I170:L170"/>
    <mergeCell ref="Q170:T170"/>
    <mergeCell ref="A171:D171"/>
    <mergeCell ref="I171:L171"/>
    <mergeCell ref="Q171:T171"/>
    <mergeCell ref="B140:H140"/>
    <mergeCell ref="J140:P140"/>
    <mergeCell ref="R140:AA140"/>
    <mergeCell ref="K142:L142"/>
    <mergeCell ref="M142:P142"/>
    <mergeCell ref="S142:W142"/>
    <mergeCell ref="X142:AA142"/>
    <mergeCell ref="A137:D137"/>
    <mergeCell ref="I137:L137"/>
    <mergeCell ref="Q137:T137"/>
    <mergeCell ref="A138:D138"/>
    <mergeCell ref="I138:L138"/>
    <mergeCell ref="Q138:T138"/>
    <mergeCell ref="B107:H107"/>
    <mergeCell ref="J107:P107"/>
    <mergeCell ref="R107:AA107"/>
    <mergeCell ref="K109:L109"/>
    <mergeCell ref="M109:P109"/>
    <mergeCell ref="S109:W109"/>
    <mergeCell ref="X109:AA109"/>
    <mergeCell ref="A104:D104"/>
    <mergeCell ref="I104:L104"/>
    <mergeCell ref="Q104:T104"/>
    <mergeCell ref="A105:D105"/>
    <mergeCell ref="I105:L105"/>
    <mergeCell ref="Q105:T105"/>
    <mergeCell ref="S6:W6"/>
    <mergeCell ref="X6:AA6"/>
    <mergeCell ref="I1:L1"/>
    <mergeCell ref="I2:L2"/>
    <mergeCell ref="J4:P4"/>
    <mergeCell ref="K6:L6"/>
    <mergeCell ref="M6:P6"/>
    <mergeCell ref="A1:D1"/>
    <mergeCell ref="A2:D2"/>
    <mergeCell ref="B4:H4"/>
    <mergeCell ref="Q1:T1"/>
    <mergeCell ref="Q2:T2"/>
    <mergeCell ref="R4:AA4"/>
    <mergeCell ref="A38:D38"/>
    <mergeCell ref="I38:L38"/>
    <mergeCell ref="K43:L43"/>
    <mergeCell ref="M43:P43"/>
    <mergeCell ref="Q38:T38"/>
    <mergeCell ref="A39:D39"/>
    <mergeCell ref="I39:L39"/>
    <mergeCell ref="Q39:T39"/>
    <mergeCell ref="B41:H41"/>
    <mergeCell ref="J41:P41"/>
    <mergeCell ref="R41:AA41"/>
    <mergeCell ref="S43:W43"/>
    <mergeCell ref="X43:AA43"/>
    <mergeCell ref="A71:D71"/>
    <mergeCell ref="I71:L71"/>
    <mergeCell ref="K76:L76"/>
    <mergeCell ref="M76:P76"/>
    <mergeCell ref="Q71:T71"/>
    <mergeCell ref="Q72:T72"/>
    <mergeCell ref="R74:AA74"/>
    <mergeCell ref="S76:W76"/>
    <mergeCell ref="X76:AA76"/>
    <mergeCell ref="A72:D72"/>
    <mergeCell ref="I72:L72"/>
    <mergeCell ref="B74:H74"/>
    <mergeCell ref="J74:P7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prema izvorima financ.</vt:lpstr>
      <vt:lpstr>rashodi prema funkc.klas.</vt:lpstr>
      <vt:lpstr>račun financiranja</vt:lpstr>
      <vt:lpstr>posebni dio</vt:lpstr>
      <vt:lpstr>ukupno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Racunovodstvo</cp:lastModifiedBy>
  <cp:lastPrinted>2026-07-23T17:00:48Z</cp:lastPrinted>
  <dcterms:created xsi:type="dcterms:W3CDTF">2017-09-13T08:17:42Z</dcterms:created>
  <dcterms:modified xsi:type="dcterms:W3CDTF">2026-07-23T17:01:34Z</dcterms:modified>
</cp:coreProperties>
</file>