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7C674D72-F220-403B-8F47-B1666206870F}" xr6:coauthVersionLast="37" xr6:coauthVersionMax="37" xr10:uidLastSave="{00000000-0000-0000-0000-000000000000}"/>
  <bookViews>
    <workbookView xWindow="-105" yWindow="-105" windowWidth="23250" windowHeight="12450" xr2:uid="{00000000-000D-0000-FFFF-FFFF00000000}"/>
  </bookViews>
  <sheets>
    <sheet name="sažetak" sheetId="28" r:id="rId1"/>
    <sheet name="račun prihoda i rashoda" sheetId="29" r:id="rId2"/>
    <sheet name="rashodi prema izvorima financ." sheetId="31" r:id="rId3"/>
    <sheet name="rashodi prema funkc.klas." sheetId="32" r:id="rId4"/>
    <sheet name="račun financiranja" sheetId="33" r:id="rId5"/>
    <sheet name="posebni dio" sheetId="34" r:id="rId6"/>
    <sheet name="ukupno" sheetId="1" r:id="rId7"/>
  </sheet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8" i="34" l="1"/>
  <c r="F75" i="34"/>
  <c r="F71" i="34"/>
  <c r="F69" i="34"/>
  <c r="F64" i="34"/>
  <c r="F60" i="34"/>
  <c r="F59" i="34"/>
  <c r="F57" i="34"/>
  <c r="F56" i="34"/>
  <c r="F55" i="34"/>
  <c r="F54" i="34"/>
  <c r="F53" i="34"/>
  <c r="F37" i="34"/>
  <c r="F34" i="34"/>
  <c r="F31" i="34"/>
  <c r="F51" i="34"/>
  <c r="F47" i="34"/>
  <c r="F43" i="34"/>
  <c r="F41" i="34"/>
  <c r="F19" i="34"/>
  <c r="F18" i="34"/>
  <c r="AA147" i="1" l="1"/>
  <c r="C23" i="31" l="1"/>
  <c r="B8" i="31" l="1"/>
  <c r="D229" i="1" l="1"/>
  <c r="Q1" i="1" l="1"/>
  <c r="I1" i="1"/>
  <c r="G43" i="34" l="1"/>
  <c r="G42" i="34"/>
  <c r="G31" i="34"/>
  <c r="E14" i="31" l="1"/>
  <c r="E24" i="31"/>
  <c r="E17" i="31"/>
  <c r="E10" i="31"/>
  <c r="AA60" i="1" l="1"/>
  <c r="G15" i="28" l="1"/>
  <c r="H15" i="28"/>
  <c r="I15" i="28"/>
  <c r="F15" i="28"/>
  <c r="AA198" i="1" l="1"/>
  <c r="E88" i="1" l="1"/>
  <c r="G60" i="1"/>
  <c r="H60" i="1"/>
  <c r="AA77" i="1" l="1"/>
  <c r="AA78" i="1" s="1"/>
  <c r="AA80" i="1"/>
  <c r="T76" i="1"/>
  <c r="U76" i="1"/>
  <c r="V76" i="1"/>
  <c r="W76" i="1"/>
  <c r="X76" i="1"/>
  <c r="Y76" i="1"/>
  <c r="Z76" i="1"/>
  <c r="S76" i="1"/>
  <c r="L76" i="1"/>
  <c r="M76" i="1"/>
  <c r="N76" i="1"/>
  <c r="O76" i="1"/>
  <c r="P76" i="1"/>
  <c r="K76" i="1"/>
  <c r="D76" i="1"/>
  <c r="E76" i="1"/>
  <c r="C76" i="1"/>
  <c r="AA63" i="1" l="1"/>
  <c r="T64" i="1"/>
  <c r="G44" i="34" s="1"/>
  <c r="U64" i="1"/>
  <c r="V64" i="1"/>
  <c r="W64" i="1"/>
  <c r="X64" i="1"/>
  <c r="Y64" i="1"/>
  <c r="Z64" i="1"/>
  <c r="S64" i="1"/>
  <c r="L64" i="1"/>
  <c r="M64" i="1"/>
  <c r="N64" i="1"/>
  <c r="O64" i="1"/>
  <c r="P64" i="1"/>
  <c r="K64" i="1"/>
  <c r="H63" i="1"/>
  <c r="G63" i="1"/>
  <c r="D64" i="1"/>
  <c r="E64" i="1"/>
  <c r="C64" i="1"/>
  <c r="AA75" i="1" l="1"/>
  <c r="H75" i="1"/>
  <c r="G75" i="1"/>
  <c r="G126" i="1" l="1"/>
  <c r="H126" i="1"/>
  <c r="D99" i="1"/>
  <c r="E99" i="1"/>
  <c r="T228" i="1"/>
  <c r="U228" i="1"/>
  <c r="V228" i="1"/>
  <c r="W228" i="1"/>
  <c r="X228" i="1"/>
  <c r="Y228" i="1"/>
  <c r="Z228" i="1"/>
  <c r="T225" i="1"/>
  <c r="U225" i="1"/>
  <c r="V225" i="1"/>
  <c r="W225" i="1"/>
  <c r="X225" i="1"/>
  <c r="Y225" i="1"/>
  <c r="Z225" i="1"/>
  <c r="T222" i="1"/>
  <c r="U222" i="1"/>
  <c r="V222" i="1"/>
  <c r="W222" i="1"/>
  <c r="X222" i="1"/>
  <c r="Y222" i="1"/>
  <c r="Z222" i="1"/>
  <c r="T220" i="1"/>
  <c r="U220" i="1"/>
  <c r="V220" i="1"/>
  <c r="W220" i="1"/>
  <c r="X220" i="1"/>
  <c r="Y220" i="1"/>
  <c r="Z220" i="1"/>
  <c r="T217" i="1"/>
  <c r="U217" i="1"/>
  <c r="V217" i="1"/>
  <c r="W217" i="1"/>
  <c r="X217" i="1"/>
  <c r="Y217" i="1"/>
  <c r="Z217" i="1"/>
  <c r="T214" i="1"/>
  <c r="U214" i="1"/>
  <c r="V214" i="1"/>
  <c r="W214" i="1"/>
  <c r="X214" i="1"/>
  <c r="Y214" i="1"/>
  <c r="Z214" i="1"/>
  <c r="T212" i="1"/>
  <c r="U212" i="1"/>
  <c r="V212" i="1"/>
  <c r="W212" i="1"/>
  <c r="X212" i="1"/>
  <c r="Y212" i="1"/>
  <c r="Z212" i="1"/>
  <c r="T206" i="1"/>
  <c r="U206" i="1"/>
  <c r="V206" i="1"/>
  <c r="W206" i="1"/>
  <c r="X206" i="1"/>
  <c r="Y206" i="1"/>
  <c r="Z206" i="1"/>
  <c r="T197" i="1"/>
  <c r="U197" i="1"/>
  <c r="V197" i="1"/>
  <c r="W197" i="1"/>
  <c r="X197" i="1"/>
  <c r="Y197" i="1"/>
  <c r="Z197" i="1"/>
  <c r="T194" i="1"/>
  <c r="U194" i="1"/>
  <c r="V194" i="1"/>
  <c r="W194" i="1"/>
  <c r="X194" i="1"/>
  <c r="Y194" i="1"/>
  <c r="Z194" i="1"/>
  <c r="T192" i="1"/>
  <c r="U192" i="1"/>
  <c r="V192" i="1"/>
  <c r="W192" i="1"/>
  <c r="X192" i="1"/>
  <c r="Y192" i="1"/>
  <c r="Z192" i="1"/>
  <c r="T187" i="1"/>
  <c r="U187" i="1"/>
  <c r="V187" i="1"/>
  <c r="W187" i="1"/>
  <c r="X187" i="1"/>
  <c r="Y187" i="1"/>
  <c r="Z187" i="1"/>
  <c r="T183" i="1"/>
  <c r="U183" i="1"/>
  <c r="V183" i="1"/>
  <c r="W183" i="1"/>
  <c r="X183" i="1"/>
  <c r="Y183" i="1"/>
  <c r="Z183" i="1"/>
  <c r="T180" i="1"/>
  <c r="U180" i="1"/>
  <c r="V180" i="1"/>
  <c r="W180" i="1"/>
  <c r="X180" i="1"/>
  <c r="Y180" i="1"/>
  <c r="Z180" i="1"/>
  <c r="T178" i="1"/>
  <c r="U178" i="1"/>
  <c r="V178" i="1"/>
  <c r="W178" i="1"/>
  <c r="X178" i="1"/>
  <c r="Y178" i="1"/>
  <c r="Z178" i="1"/>
  <c r="T165" i="1"/>
  <c r="U165" i="1"/>
  <c r="V165" i="1"/>
  <c r="W165" i="1"/>
  <c r="X165" i="1"/>
  <c r="Y165" i="1"/>
  <c r="Z165" i="1"/>
  <c r="T162" i="1"/>
  <c r="U162" i="1"/>
  <c r="V162" i="1"/>
  <c r="W162" i="1"/>
  <c r="X162" i="1"/>
  <c r="Y162" i="1"/>
  <c r="Z162" i="1"/>
  <c r="T160" i="1"/>
  <c r="U160" i="1"/>
  <c r="V160" i="1"/>
  <c r="W160" i="1"/>
  <c r="X160" i="1"/>
  <c r="Y160" i="1"/>
  <c r="Z160" i="1"/>
  <c r="T157" i="1"/>
  <c r="U157" i="1"/>
  <c r="V157" i="1"/>
  <c r="W157" i="1"/>
  <c r="X157" i="1"/>
  <c r="Y157" i="1"/>
  <c r="Z157" i="1"/>
  <c r="T153" i="1"/>
  <c r="U153" i="1"/>
  <c r="V153" i="1"/>
  <c r="W153" i="1"/>
  <c r="X153" i="1"/>
  <c r="Y153" i="1"/>
  <c r="Z153" i="1"/>
  <c r="T146" i="1"/>
  <c r="U146" i="1"/>
  <c r="V146" i="1"/>
  <c r="W146" i="1"/>
  <c r="X146" i="1"/>
  <c r="Y146" i="1"/>
  <c r="Z146" i="1"/>
  <c r="T143" i="1"/>
  <c r="U143" i="1"/>
  <c r="V143" i="1"/>
  <c r="W143" i="1"/>
  <c r="X143" i="1"/>
  <c r="Y143" i="1"/>
  <c r="Z143" i="1"/>
  <c r="T131" i="1"/>
  <c r="U131" i="1"/>
  <c r="V131" i="1"/>
  <c r="W131" i="1"/>
  <c r="X131" i="1"/>
  <c r="Y131" i="1"/>
  <c r="Z131" i="1"/>
  <c r="T128" i="1"/>
  <c r="U128" i="1"/>
  <c r="V128" i="1"/>
  <c r="W128" i="1"/>
  <c r="X128" i="1"/>
  <c r="Y128" i="1"/>
  <c r="Z128" i="1"/>
  <c r="T124" i="1"/>
  <c r="U124" i="1"/>
  <c r="V124" i="1"/>
  <c r="W124" i="1"/>
  <c r="X124" i="1"/>
  <c r="Y124" i="1"/>
  <c r="Z124" i="1"/>
  <c r="T120" i="1"/>
  <c r="U120" i="1"/>
  <c r="V120" i="1"/>
  <c r="W120" i="1"/>
  <c r="X120" i="1"/>
  <c r="Y120" i="1"/>
  <c r="Z120" i="1"/>
  <c r="T116" i="1"/>
  <c r="U116" i="1"/>
  <c r="V116" i="1"/>
  <c r="W116" i="1"/>
  <c r="X116" i="1"/>
  <c r="Y116" i="1"/>
  <c r="Z116" i="1"/>
  <c r="T112" i="1"/>
  <c r="U112" i="1"/>
  <c r="V112" i="1"/>
  <c r="W112" i="1"/>
  <c r="X112" i="1"/>
  <c r="Y112" i="1"/>
  <c r="Z112" i="1"/>
  <c r="T99" i="1"/>
  <c r="U99" i="1"/>
  <c r="V99" i="1"/>
  <c r="W99" i="1"/>
  <c r="X99" i="1"/>
  <c r="Y99" i="1"/>
  <c r="Z99" i="1"/>
  <c r="T97" i="1"/>
  <c r="U97" i="1"/>
  <c r="V97" i="1"/>
  <c r="W97" i="1"/>
  <c r="X97" i="1"/>
  <c r="Y97" i="1"/>
  <c r="Z97" i="1"/>
  <c r="T95" i="1"/>
  <c r="U95" i="1"/>
  <c r="V95" i="1"/>
  <c r="W95" i="1"/>
  <c r="X95" i="1"/>
  <c r="Y95" i="1"/>
  <c r="Z95" i="1"/>
  <c r="T92" i="1"/>
  <c r="U92" i="1"/>
  <c r="V92" i="1"/>
  <c r="W92" i="1"/>
  <c r="X92" i="1"/>
  <c r="Y92" i="1"/>
  <c r="Z92" i="1"/>
  <c r="T88" i="1"/>
  <c r="U88" i="1"/>
  <c r="V88" i="1"/>
  <c r="W88" i="1"/>
  <c r="X88" i="1"/>
  <c r="Y88" i="1"/>
  <c r="Z88" i="1"/>
  <c r="T85" i="1"/>
  <c r="U85" i="1"/>
  <c r="V85" i="1"/>
  <c r="W85" i="1"/>
  <c r="X85" i="1"/>
  <c r="Y85" i="1"/>
  <c r="Z85" i="1"/>
  <c r="T78" i="1"/>
  <c r="U78" i="1"/>
  <c r="V78" i="1"/>
  <c r="W78" i="1"/>
  <c r="X78" i="1"/>
  <c r="Y78" i="1"/>
  <c r="Z78" i="1"/>
  <c r="T66" i="1"/>
  <c r="U66" i="1"/>
  <c r="V66" i="1"/>
  <c r="W66" i="1"/>
  <c r="X66" i="1"/>
  <c r="Y66" i="1"/>
  <c r="Z66" i="1"/>
  <c r="T55" i="1"/>
  <c r="U55" i="1"/>
  <c r="V55" i="1"/>
  <c r="W55" i="1"/>
  <c r="X55" i="1"/>
  <c r="Y55" i="1"/>
  <c r="Z55" i="1"/>
  <c r="T50" i="1"/>
  <c r="U50" i="1"/>
  <c r="V50" i="1"/>
  <c r="W50" i="1"/>
  <c r="X50" i="1"/>
  <c r="Y50" i="1"/>
  <c r="Z50" i="1"/>
  <c r="T44" i="1"/>
  <c r="U44" i="1"/>
  <c r="V44" i="1"/>
  <c r="W44" i="1"/>
  <c r="X44" i="1"/>
  <c r="Y44" i="1"/>
  <c r="Z44" i="1"/>
  <c r="AA191" i="1"/>
  <c r="AA189" i="1"/>
  <c r="AA86" i="1"/>
  <c r="Y30" i="1"/>
  <c r="T29" i="1"/>
  <c r="T30" i="1" s="1"/>
  <c r="U29" i="1"/>
  <c r="U30" i="1" s="1"/>
  <c r="V29" i="1"/>
  <c r="V30" i="1" s="1"/>
  <c r="W29" i="1"/>
  <c r="W30" i="1" s="1"/>
  <c r="X29" i="1"/>
  <c r="X30" i="1" s="1"/>
  <c r="Y29" i="1"/>
  <c r="Z29" i="1"/>
  <c r="Z30" i="1" s="1"/>
  <c r="T26" i="1"/>
  <c r="U26" i="1"/>
  <c r="V26" i="1"/>
  <c r="W26" i="1"/>
  <c r="X26" i="1"/>
  <c r="Y26" i="1"/>
  <c r="Z26" i="1"/>
  <c r="T24" i="1"/>
  <c r="U24" i="1"/>
  <c r="V24" i="1"/>
  <c r="W24" i="1"/>
  <c r="X24" i="1"/>
  <c r="Y24" i="1"/>
  <c r="Z24" i="1"/>
  <c r="T21" i="1"/>
  <c r="U21" i="1"/>
  <c r="V21" i="1"/>
  <c r="E22" i="31" s="1"/>
  <c r="W21" i="1"/>
  <c r="X21" i="1"/>
  <c r="Y21" i="1"/>
  <c r="Z21" i="1"/>
  <c r="T18" i="1"/>
  <c r="U18" i="1"/>
  <c r="V18" i="1"/>
  <c r="W18" i="1"/>
  <c r="X18" i="1"/>
  <c r="Y18" i="1"/>
  <c r="Z18" i="1"/>
  <c r="T16" i="1"/>
  <c r="U16" i="1"/>
  <c r="V16" i="1"/>
  <c r="W16" i="1"/>
  <c r="X16" i="1"/>
  <c r="Y16" i="1"/>
  <c r="Z16" i="1"/>
  <c r="T14" i="1"/>
  <c r="U14" i="1"/>
  <c r="V14" i="1"/>
  <c r="W14" i="1"/>
  <c r="X14" i="1"/>
  <c r="Y14" i="1"/>
  <c r="Z14" i="1"/>
  <c r="AA23" i="1"/>
  <c r="T12" i="1"/>
  <c r="U12" i="1"/>
  <c r="V12" i="1"/>
  <c r="W12" i="1"/>
  <c r="X12" i="1"/>
  <c r="Y12" i="1"/>
  <c r="Z12" i="1"/>
  <c r="L228" i="1"/>
  <c r="M228" i="1"/>
  <c r="N228" i="1"/>
  <c r="O228" i="1"/>
  <c r="P228" i="1"/>
  <c r="L225" i="1"/>
  <c r="M225" i="1"/>
  <c r="G20" i="34" s="1"/>
  <c r="N225" i="1"/>
  <c r="G37" i="34" s="1"/>
  <c r="O225" i="1"/>
  <c r="P225" i="1"/>
  <c r="L222" i="1"/>
  <c r="M222" i="1"/>
  <c r="N222" i="1"/>
  <c r="O222" i="1"/>
  <c r="P222" i="1"/>
  <c r="L220" i="1"/>
  <c r="M220" i="1"/>
  <c r="N220" i="1"/>
  <c r="O220" i="1"/>
  <c r="P220" i="1"/>
  <c r="L217" i="1"/>
  <c r="M217" i="1"/>
  <c r="N217" i="1"/>
  <c r="O217" i="1"/>
  <c r="P217" i="1"/>
  <c r="L214" i="1"/>
  <c r="M214" i="1"/>
  <c r="N214" i="1"/>
  <c r="O214" i="1"/>
  <c r="P214" i="1"/>
  <c r="L212" i="1"/>
  <c r="M212" i="1"/>
  <c r="N212" i="1"/>
  <c r="O212" i="1"/>
  <c r="P212" i="1"/>
  <c r="L206" i="1"/>
  <c r="M206" i="1"/>
  <c r="N206" i="1"/>
  <c r="O206" i="1"/>
  <c r="P206" i="1"/>
  <c r="L197" i="1"/>
  <c r="M197" i="1"/>
  <c r="N197" i="1"/>
  <c r="O197" i="1"/>
  <c r="P197" i="1"/>
  <c r="L194" i="1"/>
  <c r="M194" i="1"/>
  <c r="N194" i="1"/>
  <c r="O194" i="1"/>
  <c r="P194" i="1"/>
  <c r="L192" i="1"/>
  <c r="M192" i="1"/>
  <c r="N192" i="1"/>
  <c r="O192" i="1"/>
  <c r="P192" i="1"/>
  <c r="L187" i="1"/>
  <c r="M187" i="1"/>
  <c r="N187" i="1"/>
  <c r="O187" i="1"/>
  <c r="P187" i="1"/>
  <c r="L183" i="1"/>
  <c r="M183" i="1"/>
  <c r="N183" i="1"/>
  <c r="O183" i="1"/>
  <c r="P183" i="1"/>
  <c r="L180" i="1"/>
  <c r="M180" i="1"/>
  <c r="N180" i="1"/>
  <c r="O180" i="1"/>
  <c r="P180" i="1"/>
  <c r="L178" i="1"/>
  <c r="M178" i="1"/>
  <c r="N178" i="1"/>
  <c r="O178" i="1"/>
  <c r="P178" i="1"/>
  <c r="L165" i="1"/>
  <c r="M165" i="1"/>
  <c r="N165" i="1"/>
  <c r="O165" i="1"/>
  <c r="P165" i="1"/>
  <c r="L162" i="1"/>
  <c r="M162" i="1"/>
  <c r="N162" i="1"/>
  <c r="O162" i="1"/>
  <c r="P162" i="1"/>
  <c r="L160" i="1"/>
  <c r="M160" i="1"/>
  <c r="N160" i="1"/>
  <c r="O160" i="1"/>
  <c r="P160" i="1"/>
  <c r="L157" i="1"/>
  <c r="M157" i="1"/>
  <c r="G16" i="34" s="1"/>
  <c r="N157" i="1"/>
  <c r="O157" i="1"/>
  <c r="P157" i="1"/>
  <c r="L153" i="1"/>
  <c r="M153" i="1"/>
  <c r="N153" i="1"/>
  <c r="O153" i="1"/>
  <c r="P153" i="1"/>
  <c r="L146" i="1"/>
  <c r="M146" i="1"/>
  <c r="N146" i="1"/>
  <c r="O146" i="1"/>
  <c r="P146" i="1"/>
  <c r="L143" i="1"/>
  <c r="M143" i="1"/>
  <c r="N143" i="1"/>
  <c r="O143" i="1"/>
  <c r="P143" i="1"/>
  <c r="L131" i="1"/>
  <c r="M131" i="1"/>
  <c r="N131" i="1"/>
  <c r="O131" i="1"/>
  <c r="P131" i="1"/>
  <c r="L128" i="1"/>
  <c r="M128" i="1"/>
  <c r="N128" i="1"/>
  <c r="O128" i="1"/>
  <c r="P128" i="1"/>
  <c r="L124" i="1"/>
  <c r="M124" i="1"/>
  <c r="N124" i="1"/>
  <c r="O124" i="1"/>
  <c r="P124" i="1"/>
  <c r="L120" i="1"/>
  <c r="M120" i="1"/>
  <c r="N120" i="1"/>
  <c r="O120" i="1"/>
  <c r="P120" i="1"/>
  <c r="L116" i="1"/>
  <c r="M116" i="1"/>
  <c r="N116" i="1"/>
  <c r="O116" i="1"/>
  <c r="P116" i="1"/>
  <c r="L112" i="1"/>
  <c r="M112" i="1"/>
  <c r="N112" i="1"/>
  <c r="O112" i="1"/>
  <c r="P112" i="1"/>
  <c r="L99" i="1"/>
  <c r="M99" i="1"/>
  <c r="N99" i="1"/>
  <c r="O99" i="1"/>
  <c r="P99" i="1"/>
  <c r="L97" i="1"/>
  <c r="M97" i="1"/>
  <c r="N97" i="1"/>
  <c r="O97" i="1"/>
  <c r="P97" i="1"/>
  <c r="L95" i="1"/>
  <c r="M95" i="1"/>
  <c r="N95" i="1"/>
  <c r="O95" i="1"/>
  <c r="P95" i="1"/>
  <c r="L92" i="1"/>
  <c r="M92" i="1"/>
  <c r="N92" i="1"/>
  <c r="O92" i="1"/>
  <c r="P92" i="1"/>
  <c r="L88" i="1"/>
  <c r="M88" i="1"/>
  <c r="N88" i="1"/>
  <c r="O88" i="1"/>
  <c r="P88" i="1"/>
  <c r="L85" i="1"/>
  <c r="M85" i="1"/>
  <c r="N85" i="1"/>
  <c r="O85" i="1"/>
  <c r="P85" i="1"/>
  <c r="L78" i="1"/>
  <c r="M78" i="1"/>
  <c r="N78" i="1"/>
  <c r="O78" i="1"/>
  <c r="P78" i="1"/>
  <c r="L66" i="1"/>
  <c r="M66" i="1"/>
  <c r="N66" i="1"/>
  <c r="O66" i="1"/>
  <c r="P66" i="1"/>
  <c r="L55" i="1"/>
  <c r="M55" i="1"/>
  <c r="N55" i="1"/>
  <c r="O55" i="1"/>
  <c r="P55" i="1"/>
  <c r="L50" i="1"/>
  <c r="M50" i="1"/>
  <c r="N50" i="1"/>
  <c r="O50" i="1"/>
  <c r="P50" i="1"/>
  <c r="L44" i="1"/>
  <c r="M44" i="1"/>
  <c r="N44" i="1"/>
  <c r="O44" i="1"/>
  <c r="P44" i="1"/>
  <c r="L29" i="1"/>
  <c r="L30" i="1" s="1"/>
  <c r="M29" i="1"/>
  <c r="M30" i="1" s="1"/>
  <c r="N29" i="1"/>
  <c r="N30" i="1" s="1"/>
  <c r="O29" i="1"/>
  <c r="O30" i="1" s="1"/>
  <c r="P29" i="1"/>
  <c r="P30" i="1" s="1"/>
  <c r="L26" i="1"/>
  <c r="M26" i="1"/>
  <c r="N26" i="1"/>
  <c r="O26" i="1"/>
  <c r="P26" i="1"/>
  <c r="L24" i="1"/>
  <c r="M24" i="1"/>
  <c r="E9" i="31" s="1"/>
  <c r="N24" i="1"/>
  <c r="O24" i="1"/>
  <c r="P24" i="1"/>
  <c r="L21" i="1"/>
  <c r="M21" i="1"/>
  <c r="N21" i="1"/>
  <c r="O21" i="1"/>
  <c r="P21" i="1"/>
  <c r="L18" i="1"/>
  <c r="M18" i="1"/>
  <c r="N18" i="1"/>
  <c r="O18" i="1"/>
  <c r="P18" i="1"/>
  <c r="L16" i="1"/>
  <c r="M16" i="1"/>
  <c r="N16" i="1"/>
  <c r="O16" i="1"/>
  <c r="P16" i="1"/>
  <c r="L14" i="1"/>
  <c r="M14" i="1"/>
  <c r="N14" i="1"/>
  <c r="O14" i="1"/>
  <c r="P14" i="1"/>
  <c r="L12" i="1"/>
  <c r="M12" i="1"/>
  <c r="N12" i="1"/>
  <c r="O12" i="1"/>
  <c r="P12" i="1"/>
  <c r="S228" i="1"/>
  <c r="K228" i="1"/>
  <c r="S225" i="1"/>
  <c r="K225" i="1"/>
  <c r="S222" i="1"/>
  <c r="K222" i="1"/>
  <c r="S220" i="1"/>
  <c r="K220" i="1"/>
  <c r="S217" i="1"/>
  <c r="K217" i="1"/>
  <c r="S214" i="1"/>
  <c r="K214" i="1"/>
  <c r="S212" i="1"/>
  <c r="K212" i="1"/>
  <c r="S206" i="1"/>
  <c r="K206" i="1"/>
  <c r="S197" i="1"/>
  <c r="K197" i="1"/>
  <c r="S194" i="1"/>
  <c r="K194" i="1"/>
  <c r="S192" i="1"/>
  <c r="K192" i="1"/>
  <c r="S187" i="1"/>
  <c r="K187" i="1"/>
  <c r="S183" i="1"/>
  <c r="K183" i="1"/>
  <c r="S180" i="1"/>
  <c r="K180" i="1"/>
  <c r="S178" i="1"/>
  <c r="K178" i="1"/>
  <c r="S165" i="1"/>
  <c r="K165" i="1"/>
  <c r="S162" i="1"/>
  <c r="K162" i="1"/>
  <c r="S160" i="1"/>
  <c r="K160" i="1"/>
  <c r="S157" i="1"/>
  <c r="G77" i="34" s="1"/>
  <c r="K157" i="1"/>
  <c r="S153" i="1"/>
  <c r="K153" i="1"/>
  <c r="S146" i="1"/>
  <c r="K146" i="1"/>
  <c r="S143" i="1"/>
  <c r="K143" i="1"/>
  <c r="S131" i="1"/>
  <c r="K131" i="1"/>
  <c r="S128" i="1"/>
  <c r="K128" i="1"/>
  <c r="S124" i="1"/>
  <c r="K124" i="1"/>
  <c r="S120" i="1"/>
  <c r="K120" i="1"/>
  <c r="S116" i="1"/>
  <c r="K116" i="1"/>
  <c r="S112" i="1"/>
  <c r="K112" i="1"/>
  <c r="S99" i="1"/>
  <c r="K99" i="1"/>
  <c r="S97" i="1"/>
  <c r="K97" i="1"/>
  <c r="S95" i="1"/>
  <c r="K95" i="1"/>
  <c r="S92" i="1"/>
  <c r="K92" i="1"/>
  <c r="S88" i="1"/>
  <c r="K88" i="1"/>
  <c r="S85" i="1"/>
  <c r="K85" i="1"/>
  <c r="S78" i="1"/>
  <c r="K78" i="1"/>
  <c r="S66" i="1"/>
  <c r="K66" i="1"/>
  <c r="S55" i="1"/>
  <c r="K55" i="1"/>
  <c r="S50" i="1"/>
  <c r="K50" i="1"/>
  <c r="G54" i="34" s="1"/>
  <c r="S44" i="1"/>
  <c r="K44" i="1"/>
  <c r="S29" i="1"/>
  <c r="S30" i="1" s="1"/>
  <c r="K29" i="1"/>
  <c r="K30" i="1" s="1"/>
  <c r="S26" i="1"/>
  <c r="K26" i="1"/>
  <c r="S24" i="1"/>
  <c r="K24" i="1"/>
  <c r="S21" i="1"/>
  <c r="K21" i="1"/>
  <c r="S18" i="1"/>
  <c r="K18" i="1"/>
  <c r="S16" i="1"/>
  <c r="K16" i="1"/>
  <c r="S14" i="1"/>
  <c r="K14" i="1"/>
  <c r="S12" i="1"/>
  <c r="K12" i="1"/>
  <c r="D228" i="1"/>
  <c r="E228" i="1"/>
  <c r="E225" i="1"/>
  <c r="D222" i="1"/>
  <c r="E222" i="1"/>
  <c r="D220" i="1"/>
  <c r="E220" i="1"/>
  <c r="D217" i="1"/>
  <c r="E217" i="1"/>
  <c r="D214" i="1"/>
  <c r="E214" i="1"/>
  <c r="D212" i="1"/>
  <c r="E212" i="1"/>
  <c r="E206" i="1"/>
  <c r="E197" i="1"/>
  <c r="D194" i="1"/>
  <c r="E194" i="1"/>
  <c r="D192" i="1"/>
  <c r="E192" i="1"/>
  <c r="D187" i="1"/>
  <c r="E187" i="1"/>
  <c r="D183" i="1"/>
  <c r="E183" i="1"/>
  <c r="D180" i="1"/>
  <c r="E180" i="1"/>
  <c r="D178" i="1"/>
  <c r="E178" i="1"/>
  <c r="C228" i="1"/>
  <c r="C225" i="1"/>
  <c r="C222" i="1"/>
  <c r="C220" i="1"/>
  <c r="C217" i="1"/>
  <c r="C214" i="1"/>
  <c r="C212" i="1"/>
  <c r="C206" i="1"/>
  <c r="C197" i="1"/>
  <c r="C194" i="1"/>
  <c r="C192" i="1"/>
  <c r="C187" i="1"/>
  <c r="C183" i="1"/>
  <c r="C180" i="1"/>
  <c r="C178" i="1"/>
  <c r="D165" i="1"/>
  <c r="E165" i="1"/>
  <c r="D162" i="1"/>
  <c r="E162" i="1"/>
  <c r="D160" i="1"/>
  <c r="E160" i="1"/>
  <c r="E157" i="1"/>
  <c r="D153" i="1"/>
  <c r="E153" i="1"/>
  <c r="D146" i="1"/>
  <c r="E146" i="1"/>
  <c r="D143" i="1"/>
  <c r="E143" i="1"/>
  <c r="C165" i="1"/>
  <c r="C162" i="1"/>
  <c r="C160" i="1"/>
  <c r="C157" i="1"/>
  <c r="C153" i="1"/>
  <c r="C146" i="1"/>
  <c r="C143" i="1"/>
  <c r="D131" i="1"/>
  <c r="E131" i="1"/>
  <c r="D128" i="1"/>
  <c r="E128" i="1"/>
  <c r="D124" i="1"/>
  <c r="E124" i="1"/>
  <c r="D120" i="1"/>
  <c r="E120" i="1"/>
  <c r="D116" i="1"/>
  <c r="E116" i="1"/>
  <c r="D112" i="1"/>
  <c r="E112" i="1"/>
  <c r="C131" i="1"/>
  <c r="C128" i="1"/>
  <c r="C124" i="1"/>
  <c r="C120" i="1"/>
  <c r="C116" i="1"/>
  <c r="C112" i="1"/>
  <c r="D97" i="1"/>
  <c r="E97" i="1"/>
  <c r="D95" i="1"/>
  <c r="E95" i="1"/>
  <c r="D92" i="1"/>
  <c r="E92" i="1"/>
  <c r="D88" i="1"/>
  <c r="D85" i="1"/>
  <c r="E85" i="1"/>
  <c r="D78" i="1"/>
  <c r="E78" i="1"/>
  <c r="C99" i="1"/>
  <c r="C97" i="1"/>
  <c r="C95" i="1"/>
  <c r="C92" i="1"/>
  <c r="C88" i="1"/>
  <c r="C85" i="1"/>
  <c r="C78" i="1"/>
  <c r="D66" i="1"/>
  <c r="D207" i="1" s="1"/>
  <c r="E66" i="1"/>
  <c r="D56" i="1"/>
  <c r="E55" i="1"/>
  <c r="E50" i="1"/>
  <c r="E44" i="1"/>
  <c r="C66" i="1"/>
  <c r="C55" i="1"/>
  <c r="C50" i="1"/>
  <c r="C44" i="1"/>
  <c r="D29" i="1"/>
  <c r="D30" i="1" s="1"/>
  <c r="E29" i="1"/>
  <c r="E30" i="1" s="1"/>
  <c r="D26" i="1"/>
  <c r="E26" i="1"/>
  <c r="D24" i="1"/>
  <c r="E24" i="1"/>
  <c r="D21" i="1"/>
  <c r="E21" i="1"/>
  <c r="D18" i="1"/>
  <c r="E18" i="1"/>
  <c r="D16" i="1"/>
  <c r="E16" i="1"/>
  <c r="D14" i="1"/>
  <c r="E14" i="1"/>
  <c r="D12" i="1"/>
  <c r="E12" i="1"/>
  <c r="C29" i="1"/>
  <c r="C30" i="1" s="1"/>
  <c r="C26" i="1"/>
  <c r="C24" i="1"/>
  <c r="C21" i="1"/>
  <c r="C18" i="1"/>
  <c r="C16" i="1"/>
  <c r="C14" i="1"/>
  <c r="C12" i="1"/>
  <c r="G51" i="34" l="1"/>
  <c r="G65" i="34"/>
  <c r="P184" i="1"/>
  <c r="C184" i="1"/>
  <c r="N184" i="1"/>
  <c r="W184" i="1"/>
  <c r="V184" i="1"/>
  <c r="G68" i="34" s="1"/>
  <c r="T184" i="1"/>
  <c r="Y184" i="1"/>
  <c r="X184" i="1"/>
  <c r="G41" i="34"/>
  <c r="G63" i="34"/>
  <c r="G59" i="34"/>
  <c r="U184" i="1"/>
  <c r="G49" i="34"/>
  <c r="Z184" i="1"/>
  <c r="K184" i="1"/>
  <c r="O184" i="1"/>
  <c r="G62" i="34"/>
  <c r="S184" i="1"/>
  <c r="G78" i="34" s="1"/>
  <c r="L184" i="1"/>
  <c r="M184" i="1"/>
  <c r="G17" i="34" s="1"/>
  <c r="E184" i="1"/>
  <c r="G47" i="34"/>
  <c r="G55" i="34"/>
  <c r="G53" i="34"/>
  <c r="E19" i="31"/>
  <c r="P223" i="1"/>
  <c r="P229" i="1" s="1"/>
  <c r="W195" i="1"/>
  <c r="O79" i="1"/>
  <c r="Y56" i="1"/>
  <c r="X56" i="1"/>
  <c r="C79" i="1"/>
  <c r="S195" i="1"/>
  <c r="L107" i="1"/>
  <c r="O154" i="1"/>
  <c r="U56" i="1"/>
  <c r="U79" i="1"/>
  <c r="V223" i="1"/>
  <c r="T27" i="1"/>
  <c r="T32" i="1" s="1"/>
  <c r="X223" i="1"/>
  <c r="X229" i="1" s="1"/>
  <c r="N223" i="1"/>
  <c r="N229" i="1" s="1"/>
  <c r="V195" i="1"/>
  <c r="S27" i="1"/>
  <c r="S32" i="1" s="1"/>
  <c r="K154" i="1"/>
  <c r="K195" i="1"/>
  <c r="Z107" i="1"/>
  <c r="T79" i="1"/>
  <c r="U107" i="1"/>
  <c r="C223" i="1"/>
  <c r="C229" i="1" s="1"/>
  <c r="K107" i="1"/>
  <c r="O56" i="1"/>
  <c r="P195" i="1"/>
  <c r="Y107" i="1"/>
  <c r="N79" i="1"/>
  <c r="P79" i="1"/>
  <c r="M195" i="1"/>
  <c r="G18" i="34" s="1"/>
  <c r="P27" i="1"/>
  <c r="P32" i="1" s="1"/>
  <c r="L223" i="1"/>
  <c r="Z154" i="1"/>
  <c r="T195" i="1"/>
  <c r="Z79" i="1"/>
  <c r="O195" i="1"/>
  <c r="Y27" i="1"/>
  <c r="Y32" i="1" s="1"/>
  <c r="Z56" i="1"/>
  <c r="V107" i="1"/>
  <c r="Y154" i="1"/>
  <c r="Z195" i="1"/>
  <c r="Y195" i="1"/>
  <c r="W223" i="1"/>
  <c r="W229" i="1" s="1"/>
  <c r="K79" i="1"/>
  <c r="S223" i="1"/>
  <c r="S229" i="1" s="1"/>
  <c r="M27" i="1"/>
  <c r="M32" i="1" s="1"/>
  <c r="N56" i="1"/>
  <c r="O107" i="1"/>
  <c r="N195" i="1"/>
  <c r="X79" i="1"/>
  <c r="V79" i="1"/>
  <c r="T107" i="1"/>
  <c r="X154" i="1"/>
  <c r="W154" i="1"/>
  <c r="M223" i="1"/>
  <c r="L79" i="1"/>
  <c r="P154" i="1"/>
  <c r="T56" i="1"/>
  <c r="X107" i="1"/>
  <c r="E223" i="1"/>
  <c r="E229" i="1" s="1"/>
  <c r="C154" i="1"/>
  <c r="E195" i="1"/>
  <c r="K223" i="1"/>
  <c r="K229" i="1" s="1"/>
  <c r="P56" i="1"/>
  <c r="W79" i="1"/>
  <c r="X195" i="1"/>
  <c r="U223" i="1"/>
  <c r="U229" i="1" s="1"/>
  <c r="T154" i="1"/>
  <c r="U195" i="1"/>
  <c r="Z223" i="1"/>
  <c r="Z229" i="1" s="1"/>
  <c r="M154" i="1"/>
  <c r="G15" i="34" s="1"/>
  <c r="Y223" i="1"/>
  <c r="Y229" i="1" s="1"/>
  <c r="C107" i="1"/>
  <c r="O27" i="1"/>
  <c r="O32" i="1" s="1"/>
  <c r="L154" i="1"/>
  <c r="Z27" i="1"/>
  <c r="Z32" i="1" s="1"/>
  <c r="P107" i="1"/>
  <c r="N154" i="1"/>
  <c r="Y79" i="1"/>
  <c r="S107" i="1"/>
  <c r="L27" i="1"/>
  <c r="L32" i="1" s="1"/>
  <c r="N107" i="1"/>
  <c r="C195" i="1"/>
  <c r="K27" i="1"/>
  <c r="K32" i="1" s="1"/>
  <c r="L195" i="1"/>
  <c r="O223" i="1"/>
  <c r="O229" i="1" s="1"/>
  <c r="W107" i="1"/>
  <c r="V154" i="1"/>
  <c r="G67" i="34" s="1"/>
  <c r="U154" i="1"/>
  <c r="T223" i="1"/>
  <c r="S154" i="1"/>
  <c r="G76" i="34" s="1"/>
  <c r="E154" i="1"/>
  <c r="M107" i="1"/>
  <c r="G14" i="34" s="1"/>
  <c r="E107" i="1"/>
  <c r="S79" i="1"/>
  <c r="G75" i="34" s="1"/>
  <c r="M79" i="1"/>
  <c r="G13" i="34" s="1"/>
  <c r="E79" i="1"/>
  <c r="K56" i="1"/>
  <c r="E56" i="1"/>
  <c r="X27" i="1"/>
  <c r="X32" i="1" s="1"/>
  <c r="U27" i="1"/>
  <c r="U32" i="1" s="1"/>
  <c r="N27" i="1"/>
  <c r="N32" i="1" s="1"/>
  <c r="V27" i="1"/>
  <c r="V32" i="1" s="1"/>
  <c r="W27" i="1"/>
  <c r="W32" i="1" s="1"/>
  <c r="E27" i="1"/>
  <c r="E32" i="1" s="1"/>
  <c r="C56" i="1"/>
  <c r="S56" i="1"/>
  <c r="M56" i="1"/>
  <c r="W56" i="1"/>
  <c r="D230" i="1"/>
  <c r="L56" i="1"/>
  <c r="V56" i="1"/>
  <c r="D27" i="1"/>
  <c r="D32" i="1" s="1"/>
  <c r="G17" i="31"/>
  <c r="G56" i="34" l="1"/>
  <c r="G57" i="34"/>
  <c r="G45" i="34"/>
  <c r="G61" i="34"/>
  <c r="G48" i="34"/>
  <c r="G58" i="34"/>
  <c r="G60" i="34"/>
  <c r="T229" i="1"/>
  <c r="G50" i="34"/>
  <c r="M229" i="1"/>
  <c r="G19" i="34"/>
  <c r="L229" i="1"/>
  <c r="G64" i="34"/>
  <c r="V229" i="1"/>
  <c r="G69" i="34"/>
  <c r="Y207" i="1"/>
  <c r="Y230" i="1" s="1"/>
  <c r="N207" i="1"/>
  <c r="N230" i="1" s="1"/>
  <c r="E207" i="1"/>
  <c r="E230" i="1" s="1"/>
  <c r="P207" i="1"/>
  <c r="P230" i="1" s="1"/>
  <c r="W207" i="1"/>
  <c r="W230" i="1" s="1"/>
  <c r="U207" i="1"/>
  <c r="U230" i="1" s="1"/>
  <c r="Z207" i="1"/>
  <c r="Z230" i="1" s="1"/>
  <c r="L207" i="1"/>
  <c r="K207" i="1"/>
  <c r="K230" i="1" s="1"/>
  <c r="O207" i="1"/>
  <c r="O230" i="1" s="1"/>
  <c r="V207" i="1"/>
  <c r="C207" i="1"/>
  <c r="C230" i="1" s="1"/>
  <c r="X207" i="1"/>
  <c r="X230" i="1" s="1"/>
  <c r="T207" i="1"/>
  <c r="S207" i="1"/>
  <c r="S230" i="1" s="1"/>
  <c r="M207" i="1"/>
  <c r="F77" i="34"/>
  <c r="D13" i="32"/>
  <c r="G96" i="29"/>
  <c r="H96" i="29" s="1"/>
  <c r="G100" i="29"/>
  <c r="H100" i="29" s="1"/>
  <c r="I38" i="29"/>
  <c r="I37" i="29" s="1"/>
  <c r="I36" i="29" s="1"/>
  <c r="I35" i="29" s="1"/>
  <c r="G38" i="29"/>
  <c r="G37" i="29" s="1"/>
  <c r="G36" i="29" s="1"/>
  <c r="G35" i="29" s="1"/>
  <c r="F38" i="29"/>
  <c r="F37" i="29" s="1"/>
  <c r="F36" i="29" s="1"/>
  <c r="F35" i="29" s="1"/>
  <c r="I34" i="29"/>
  <c r="I33" i="29" s="1"/>
  <c r="G34" i="29"/>
  <c r="F34" i="29"/>
  <c r="G33" i="29" l="1"/>
  <c r="H34" i="29"/>
  <c r="H33" i="29" s="1"/>
  <c r="V230" i="1"/>
  <c r="M230" i="1"/>
  <c r="L230" i="1"/>
  <c r="T230" i="1"/>
  <c r="J34" i="29"/>
  <c r="F33" i="29"/>
  <c r="AA158" i="1"/>
  <c r="G158" i="1"/>
  <c r="H158" i="1"/>
  <c r="K34" i="29" l="1"/>
  <c r="E74" i="34"/>
  <c r="E73" i="34" s="1"/>
  <c r="E72" i="34" s="1"/>
  <c r="G74" i="34"/>
  <c r="E70" i="34"/>
  <c r="G70" i="34"/>
  <c r="E66" i="34"/>
  <c r="E52" i="34"/>
  <c r="E40" i="34"/>
  <c r="E36" i="34"/>
  <c r="E35" i="34" s="1"/>
  <c r="E33" i="34"/>
  <c r="E32" i="34" s="1"/>
  <c r="E30" i="34"/>
  <c r="E29" i="34" s="1"/>
  <c r="E27" i="34"/>
  <c r="E26" i="34" s="1"/>
  <c r="E23" i="34"/>
  <c r="E22" i="34" s="1"/>
  <c r="E12" i="34"/>
  <c r="E11" i="34" s="1"/>
  <c r="E10" i="34" s="1"/>
  <c r="H78" i="34"/>
  <c r="F76" i="34"/>
  <c r="H76" i="34" s="1"/>
  <c r="H75" i="34"/>
  <c r="F70" i="34"/>
  <c r="F68" i="34"/>
  <c r="F67" i="34"/>
  <c r="F65" i="34"/>
  <c r="F63" i="34"/>
  <c r="F62" i="34"/>
  <c r="F61" i="34"/>
  <c r="F58" i="34"/>
  <c r="F50" i="34"/>
  <c r="F49" i="34"/>
  <c r="F48" i="34"/>
  <c r="F46" i="34"/>
  <c r="F45" i="34"/>
  <c r="F44" i="34"/>
  <c r="F42" i="34"/>
  <c r="F33" i="34"/>
  <c r="F32" i="34" s="1"/>
  <c r="F30" i="34"/>
  <c r="F29" i="34" s="1"/>
  <c r="F28" i="34"/>
  <c r="F27" i="34" s="1"/>
  <c r="F26" i="34" s="1"/>
  <c r="F25" i="34"/>
  <c r="F24" i="34"/>
  <c r="F20" i="34"/>
  <c r="F17" i="34"/>
  <c r="F15" i="34"/>
  <c r="F14" i="34"/>
  <c r="F13" i="34"/>
  <c r="F23" i="34" l="1"/>
  <c r="F22" i="34" s="1"/>
  <c r="F12" i="34"/>
  <c r="F11" i="34" s="1"/>
  <c r="F10" i="34" s="1"/>
  <c r="F74" i="34"/>
  <c r="F73" i="34" s="1"/>
  <c r="F72" i="34" s="1"/>
  <c r="E39" i="34"/>
  <c r="E38" i="34" s="1"/>
  <c r="F66" i="34"/>
  <c r="F52" i="34"/>
  <c r="F40" i="34"/>
  <c r="E21" i="34"/>
  <c r="F36" i="34"/>
  <c r="F35" i="34" s="1"/>
  <c r="G73" i="34"/>
  <c r="G66" i="34"/>
  <c r="G52" i="34"/>
  <c r="G40" i="34"/>
  <c r="G36" i="34"/>
  <c r="G35" i="34" s="1"/>
  <c r="G33" i="34"/>
  <c r="G30" i="34"/>
  <c r="G27" i="34"/>
  <c r="G26" i="34" s="1"/>
  <c r="G23" i="34"/>
  <c r="G12" i="34"/>
  <c r="H13" i="34"/>
  <c r="H19" i="34" s="1"/>
  <c r="H14" i="34"/>
  <c r="H17" i="34" s="1"/>
  <c r="H15" i="34"/>
  <c r="H18" i="34"/>
  <c r="G32" i="34" l="1"/>
  <c r="E9" i="34"/>
  <c r="F21" i="34"/>
  <c r="G72" i="34"/>
  <c r="H72" i="34" s="1"/>
  <c r="H73" i="34"/>
  <c r="H74" i="34"/>
  <c r="F39" i="34"/>
  <c r="F38" i="34" s="1"/>
  <c r="H12" i="34"/>
  <c r="G29" i="34"/>
  <c r="H29" i="34" s="1"/>
  <c r="H32" i="34" s="1"/>
  <c r="G22" i="34"/>
  <c r="H22" i="34" s="1"/>
  <c r="H25" i="34" s="1"/>
  <c r="H31" i="34" s="1"/>
  <c r="H37" i="34" s="1"/>
  <c r="G39" i="34"/>
  <c r="G38" i="34" s="1"/>
  <c r="G11" i="34"/>
  <c r="H30" i="34"/>
  <c r="H33" i="34"/>
  <c r="H36" i="34" s="1"/>
  <c r="H23" i="34"/>
  <c r="F9" i="34" l="1"/>
  <c r="H38" i="34"/>
  <c r="H41" i="34" s="1"/>
  <c r="H44" i="34" s="1"/>
  <c r="H47" i="34" s="1"/>
  <c r="H50" i="34" s="1"/>
  <c r="H53" i="34" s="1"/>
  <c r="H56" i="34" s="1"/>
  <c r="H59" i="34" s="1"/>
  <c r="H62" i="34" s="1"/>
  <c r="H65" i="34" s="1"/>
  <c r="H71" i="34" s="1"/>
  <c r="H35" i="34"/>
  <c r="H40" i="34" s="1"/>
  <c r="H43" i="34" s="1"/>
  <c r="H46" i="34" s="1"/>
  <c r="H52" i="34" s="1"/>
  <c r="H55" i="34" s="1"/>
  <c r="H58" i="34" s="1"/>
  <c r="H61" i="34" s="1"/>
  <c r="H64" i="34" s="1"/>
  <c r="H67" i="34" s="1"/>
  <c r="H70" i="34" s="1"/>
  <c r="G21" i="34"/>
  <c r="H21" i="34" s="1"/>
  <c r="H24" i="34" s="1"/>
  <c r="H39" i="34"/>
  <c r="H45" i="34" s="1"/>
  <c r="H48" i="34" s="1"/>
  <c r="H51" i="34" s="1"/>
  <c r="H54" i="34" s="1"/>
  <c r="H57" i="34" s="1"/>
  <c r="H60" i="34" s="1"/>
  <c r="H63" i="34" s="1"/>
  <c r="H66" i="34" s="1"/>
  <c r="H69" i="34" s="1"/>
  <c r="H11" i="34"/>
  <c r="G10" i="34"/>
  <c r="G7" i="34"/>
  <c r="F7" i="34"/>
  <c r="E7" i="34"/>
  <c r="A4" i="34"/>
  <c r="G15" i="33"/>
  <c r="G14" i="33" s="1"/>
  <c r="G13" i="33" s="1"/>
  <c r="H15" i="33"/>
  <c r="H14" i="33" s="1"/>
  <c r="H13" i="33" s="1"/>
  <c r="I15" i="33"/>
  <c r="I14" i="33" s="1"/>
  <c r="I13" i="33" s="1"/>
  <c r="F15" i="33"/>
  <c r="F14" i="33" s="1"/>
  <c r="F13" i="33" s="1"/>
  <c r="G10" i="33"/>
  <c r="G9" i="33" s="1"/>
  <c r="G8" i="33" s="1"/>
  <c r="H10" i="33"/>
  <c r="H9" i="33" s="1"/>
  <c r="H8" i="33" s="1"/>
  <c r="I10" i="33"/>
  <c r="I9" i="33" s="1"/>
  <c r="I8" i="33" s="1"/>
  <c r="F10" i="33"/>
  <c r="F9" i="33" s="1"/>
  <c r="F8" i="33" s="1"/>
  <c r="I6" i="33"/>
  <c r="H6" i="33"/>
  <c r="G6" i="33"/>
  <c r="F6" i="33"/>
  <c r="A2" i="33"/>
  <c r="E4" i="31"/>
  <c r="D4" i="31"/>
  <c r="C4" i="31"/>
  <c r="B4" i="31"/>
  <c r="A2" i="31"/>
  <c r="A2" i="29"/>
  <c r="I5" i="29"/>
  <c r="H5" i="29"/>
  <c r="G5" i="29"/>
  <c r="F5" i="29"/>
  <c r="E8" i="32"/>
  <c r="D8" i="32"/>
  <c r="C8" i="32"/>
  <c r="B8" i="32"/>
  <c r="A5" i="32"/>
  <c r="C44" i="31"/>
  <c r="E44" i="31"/>
  <c r="B44" i="31"/>
  <c r="C42" i="31"/>
  <c r="B42" i="31"/>
  <c r="C37" i="31"/>
  <c r="B37" i="31"/>
  <c r="C34" i="31"/>
  <c r="B34" i="31"/>
  <c r="C28" i="31"/>
  <c r="B28" i="31"/>
  <c r="E23" i="31"/>
  <c r="B23" i="31"/>
  <c r="C21" i="31"/>
  <c r="E21" i="31"/>
  <c r="B21" i="31"/>
  <c r="C16" i="31"/>
  <c r="E16" i="31"/>
  <c r="B16" i="31"/>
  <c r="C13" i="31"/>
  <c r="E13" i="31"/>
  <c r="B13" i="31"/>
  <c r="C7" i="31"/>
  <c r="E7" i="31"/>
  <c r="B7" i="31"/>
  <c r="D44" i="31"/>
  <c r="D23" i="31"/>
  <c r="D42" i="31"/>
  <c r="G22" i="31"/>
  <c r="D38" i="31"/>
  <c r="D13" i="31"/>
  <c r="D39" i="31"/>
  <c r="D18" i="31"/>
  <c r="D41" i="31"/>
  <c r="D20" i="31"/>
  <c r="D32" i="31"/>
  <c r="D11" i="31"/>
  <c r="G11" i="31" s="1"/>
  <c r="G10" i="31"/>
  <c r="G9" i="31"/>
  <c r="F9" i="31"/>
  <c r="F10" i="31"/>
  <c r="F11" i="31"/>
  <c r="F14" i="31"/>
  <c r="F19" i="31"/>
  <c r="F22" i="31"/>
  <c r="F24" i="31"/>
  <c r="G19" i="31"/>
  <c r="F23" i="31" l="1"/>
  <c r="G14" i="31"/>
  <c r="G13" i="31"/>
  <c r="F21" i="31"/>
  <c r="C27" i="31"/>
  <c r="C6" i="31"/>
  <c r="D7" i="31"/>
  <c r="G7" i="31" s="1"/>
  <c r="D28" i="31"/>
  <c r="G13" i="32"/>
  <c r="D37" i="31"/>
  <c r="F7" i="31"/>
  <c r="G9" i="34"/>
  <c r="H9" i="34" s="1"/>
  <c r="H10" i="34"/>
  <c r="F13" i="31"/>
  <c r="E6" i="31"/>
  <c r="F16" i="31"/>
  <c r="F13" i="32"/>
  <c r="B6" i="31"/>
  <c r="G8" i="31"/>
  <c r="D16" i="31"/>
  <c r="G16" i="31" s="1"/>
  <c r="D21" i="31"/>
  <c r="G21" i="31" s="1"/>
  <c r="D34" i="31"/>
  <c r="B27" i="31"/>
  <c r="G44" i="31"/>
  <c r="G23" i="31"/>
  <c r="G24" i="31"/>
  <c r="G29" i="31"/>
  <c r="I111" i="29"/>
  <c r="I110" i="29" s="1"/>
  <c r="F111" i="29"/>
  <c r="F110" i="29" s="1"/>
  <c r="G108" i="29"/>
  <c r="H108" i="29" s="1"/>
  <c r="I109" i="29"/>
  <c r="I108" i="29" s="1"/>
  <c r="F109" i="29"/>
  <c r="F108" i="29" s="1"/>
  <c r="G103" i="29"/>
  <c r="F6" i="31" l="1"/>
  <c r="D27" i="31"/>
  <c r="D6" i="31"/>
  <c r="G6" i="31" s="1"/>
  <c r="H103" i="29"/>
  <c r="K108" i="29"/>
  <c r="G99" i="29"/>
  <c r="G98" i="29" s="1"/>
  <c r="H99" i="29"/>
  <c r="H98" i="29" s="1"/>
  <c r="I100" i="29"/>
  <c r="I99" i="29" s="1"/>
  <c r="I98" i="29" s="1"/>
  <c r="F100" i="29"/>
  <c r="F99" i="29" s="1"/>
  <c r="F98" i="29" s="1"/>
  <c r="G95" i="29"/>
  <c r="H95" i="29" s="1"/>
  <c r="F96" i="29"/>
  <c r="F95" i="29" s="1"/>
  <c r="G90" i="29"/>
  <c r="H90" i="29" s="1"/>
  <c r="H89" i="29" s="1"/>
  <c r="G82" i="29"/>
  <c r="H82" i="29" s="1"/>
  <c r="G80" i="29"/>
  <c r="H80" i="29" s="1"/>
  <c r="G70" i="29"/>
  <c r="H70" i="29" s="1"/>
  <c r="G63" i="29"/>
  <c r="H63" i="29" s="1"/>
  <c r="G58" i="29"/>
  <c r="H58" i="29" s="1"/>
  <c r="G53" i="29"/>
  <c r="H53" i="29" s="1"/>
  <c r="I56" i="29"/>
  <c r="F56" i="29"/>
  <c r="I55" i="29"/>
  <c r="F55" i="29"/>
  <c r="I54" i="29"/>
  <c r="F54" i="29"/>
  <c r="G51" i="29"/>
  <c r="H51" i="29" s="1"/>
  <c r="G48" i="29"/>
  <c r="H48" i="29" s="1"/>
  <c r="I50" i="29"/>
  <c r="F50" i="29"/>
  <c r="I49" i="29"/>
  <c r="F49" i="29"/>
  <c r="G43" i="29"/>
  <c r="H43" i="29"/>
  <c r="I43" i="29"/>
  <c r="J43" i="29"/>
  <c r="K43" i="29"/>
  <c r="F43" i="29"/>
  <c r="H38" i="29"/>
  <c r="H37" i="29" s="1"/>
  <c r="H36" i="29" s="1"/>
  <c r="H35" i="29" s="1"/>
  <c r="I30" i="29"/>
  <c r="I29" i="29" s="1"/>
  <c r="I28" i="29" s="1"/>
  <c r="G30" i="29"/>
  <c r="H30" i="29" s="1"/>
  <c r="F30" i="29"/>
  <c r="I27" i="29"/>
  <c r="G27" i="29"/>
  <c r="H27" i="29" s="1"/>
  <c r="F27" i="29"/>
  <c r="I26" i="29"/>
  <c r="G26" i="29"/>
  <c r="H26" i="29" s="1"/>
  <c r="F26" i="29"/>
  <c r="I23" i="29"/>
  <c r="G23" i="29"/>
  <c r="H23" i="29" s="1"/>
  <c r="F23" i="29"/>
  <c r="I22" i="29"/>
  <c r="G22" i="29"/>
  <c r="H22" i="29" s="1"/>
  <c r="F22" i="29"/>
  <c r="I20" i="29"/>
  <c r="I19" i="29" s="1"/>
  <c r="G20" i="29"/>
  <c r="H20" i="29" s="1"/>
  <c r="F20" i="29"/>
  <c r="F19" i="29" s="1"/>
  <c r="I17" i="29"/>
  <c r="I16" i="29" s="1"/>
  <c r="G17" i="29"/>
  <c r="H17" i="29" s="1"/>
  <c r="F17" i="29"/>
  <c r="F16" i="29" s="1"/>
  <c r="F15" i="29" s="1"/>
  <c r="I14" i="29"/>
  <c r="I13" i="29" s="1"/>
  <c r="G14" i="29"/>
  <c r="F14" i="29"/>
  <c r="F13" i="29" s="1"/>
  <c r="I12" i="29"/>
  <c r="G12" i="29"/>
  <c r="H12" i="29" s="1"/>
  <c r="F12" i="29"/>
  <c r="I11" i="29"/>
  <c r="G11" i="29"/>
  <c r="H11" i="29" s="1"/>
  <c r="F11" i="29"/>
  <c r="G22" i="28"/>
  <c r="H22" i="28"/>
  <c r="I22" i="28"/>
  <c r="F22" i="28"/>
  <c r="G19" i="28"/>
  <c r="H19" i="28"/>
  <c r="I19" i="28"/>
  <c r="F19" i="28"/>
  <c r="I106" i="29"/>
  <c r="F106" i="29"/>
  <c r="G13" i="29" l="1"/>
  <c r="H14" i="29"/>
  <c r="H13" i="29" s="1"/>
  <c r="I23" i="28"/>
  <c r="H23" i="28"/>
  <c r="G23" i="28"/>
  <c r="F23" i="28"/>
  <c r="G89" i="29"/>
  <c r="H94" i="29"/>
  <c r="H57" i="29"/>
  <c r="G94" i="29"/>
  <c r="G57" i="29"/>
  <c r="F48" i="29"/>
  <c r="J55" i="29"/>
  <c r="F53" i="29"/>
  <c r="J49" i="29"/>
  <c r="I21" i="29"/>
  <c r="G47" i="29"/>
  <c r="I53" i="29"/>
  <c r="K53" i="29" s="1"/>
  <c r="H47" i="29"/>
  <c r="J50" i="29"/>
  <c r="H21" i="29"/>
  <c r="I48" i="29"/>
  <c r="G19" i="29"/>
  <c r="H25" i="29"/>
  <c r="H24" i="29" s="1"/>
  <c r="J22" i="29"/>
  <c r="I25" i="29"/>
  <c r="I24" i="29" s="1"/>
  <c r="G29" i="29"/>
  <c r="G28" i="29" s="1"/>
  <c r="J23" i="29"/>
  <c r="G25" i="29"/>
  <c r="G24" i="29" s="1"/>
  <c r="J26" i="29"/>
  <c r="G21" i="29"/>
  <c r="F32" i="29"/>
  <c r="F31" i="29" s="1"/>
  <c r="F25" i="29"/>
  <c r="F24" i="29" s="1"/>
  <c r="J30" i="29"/>
  <c r="J19" i="29"/>
  <c r="H19" i="29"/>
  <c r="K20" i="29"/>
  <c r="H32" i="29"/>
  <c r="K30" i="29"/>
  <c r="H29" i="29"/>
  <c r="J20" i="29"/>
  <c r="G32" i="29"/>
  <c r="G31" i="29" s="1"/>
  <c r="F29" i="29"/>
  <c r="I32" i="29"/>
  <c r="F21" i="29"/>
  <c r="J27" i="29"/>
  <c r="K27" i="29"/>
  <c r="K26" i="29"/>
  <c r="K23" i="29"/>
  <c r="K22" i="29"/>
  <c r="K17" i="29"/>
  <c r="H16" i="29"/>
  <c r="H15" i="29" s="1"/>
  <c r="J16" i="29"/>
  <c r="I15" i="29"/>
  <c r="G16" i="29"/>
  <c r="G15" i="29" s="1"/>
  <c r="J17" i="29"/>
  <c r="F10" i="29"/>
  <c r="F9" i="29" s="1"/>
  <c r="G10" i="29"/>
  <c r="G9" i="29" s="1"/>
  <c r="H10" i="29"/>
  <c r="I10" i="29"/>
  <c r="I9" i="29" s="1"/>
  <c r="K12" i="29"/>
  <c r="J11" i="29"/>
  <c r="AA148" i="1"/>
  <c r="H46" i="29" l="1"/>
  <c r="G46" i="29"/>
  <c r="J21" i="29"/>
  <c r="J53" i="29"/>
  <c r="K21" i="29"/>
  <c r="I18" i="29"/>
  <c r="I8" i="29" s="1"/>
  <c r="H18" i="29"/>
  <c r="J48" i="29"/>
  <c r="K48" i="29"/>
  <c r="G18" i="29"/>
  <c r="G8" i="29" s="1"/>
  <c r="G7" i="29" s="1"/>
  <c r="K25" i="29"/>
  <c r="J24" i="29"/>
  <c r="J33" i="29"/>
  <c r="K11" i="29"/>
  <c r="K16" i="29"/>
  <c r="K24" i="29"/>
  <c r="J25" i="29"/>
  <c r="K33" i="29"/>
  <c r="K32" i="29"/>
  <c r="H31" i="29"/>
  <c r="J32" i="29"/>
  <c r="I31" i="29"/>
  <c r="J31" i="29" s="1"/>
  <c r="J29" i="29"/>
  <c r="F28" i="29"/>
  <c r="J28" i="29" s="1"/>
  <c r="F18" i="29"/>
  <c r="K19" i="29"/>
  <c r="K29" i="29"/>
  <c r="H28" i="29"/>
  <c r="K28" i="29" s="1"/>
  <c r="J15" i="29"/>
  <c r="K15" i="29"/>
  <c r="J9" i="29"/>
  <c r="K10" i="29"/>
  <c r="H9" i="29"/>
  <c r="J10" i="29"/>
  <c r="T139" i="1"/>
  <c r="U139" i="1"/>
  <c r="V139" i="1"/>
  <c r="W139" i="1"/>
  <c r="X139" i="1"/>
  <c r="Y139" i="1"/>
  <c r="Z139" i="1"/>
  <c r="AA139" i="1"/>
  <c r="I7" i="29" l="1"/>
  <c r="K18" i="29"/>
  <c r="J18" i="29"/>
  <c r="F8" i="29"/>
  <c r="F7" i="29" s="1"/>
  <c r="K31" i="29"/>
  <c r="K9" i="29"/>
  <c r="H8" i="29"/>
  <c r="H7" i="29" s="1"/>
  <c r="T172" i="1"/>
  <c r="U172" i="1"/>
  <c r="V172" i="1"/>
  <c r="W172" i="1"/>
  <c r="X172" i="1"/>
  <c r="Y172" i="1"/>
  <c r="Z172" i="1"/>
  <c r="AA172" i="1"/>
  <c r="K8" i="29" l="1"/>
  <c r="K7" i="29"/>
  <c r="J7" i="29"/>
  <c r="J8" i="29"/>
  <c r="T238" i="1" l="1"/>
  <c r="U238" i="1"/>
  <c r="V238" i="1"/>
  <c r="W238" i="1"/>
  <c r="X238" i="1"/>
  <c r="Y238" i="1"/>
  <c r="Z238" i="1"/>
  <c r="AA238" i="1"/>
  <c r="S238" i="1"/>
  <c r="T205" i="1"/>
  <c r="U205" i="1"/>
  <c r="V205" i="1"/>
  <c r="W205" i="1"/>
  <c r="X205" i="1"/>
  <c r="Y205" i="1"/>
  <c r="Z205" i="1"/>
  <c r="AA205" i="1"/>
  <c r="S205" i="1"/>
  <c r="T106" i="1" l="1"/>
  <c r="U106" i="1"/>
  <c r="V106" i="1"/>
  <c r="W106" i="1"/>
  <c r="X106" i="1"/>
  <c r="Y106" i="1"/>
  <c r="Z106" i="1"/>
  <c r="AA106" i="1"/>
  <c r="AA51" i="1" l="1"/>
  <c r="H51" i="1"/>
  <c r="G51" i="1"/>
  <c r="I91" i="29" l="1"/>
  <c r="L238" i="1" l="1"/>
  <c r="M238" i="1"/>
  <c r="N238" i="1"/>
  <c r="O238" i="1"/>
  <c r="P238" i="1"/>
  <c r="K238" i="1"/>
  <c r="L205" i="1"/>
  <c r="M205" i="1"/>
  <c r="N205" i="1"/>
  <c r="O205" i="1"/>
  <c r="P205" i="1"/>
  <c r="K205" i="1"/>
  <c r="L172" i="1"/>
  <c r="M172" i="1"/>
  <c r="N172" i="1"/>
  <c r="O172" i="1"/>
  <c r="P172" i="1"/>
  <c r="K172" i="1"/>
  <c r="L139" i="1"/>
  <c r="M139" i="1"/>
  <c r="N139" i="1"/>
  <c r="O139" i="1"/>
  <c r="P139" i="1"/>
  <c r="K139" i="1"/>
  <c r="L106" i="1"/>
  <c r="M106" i="1"/>
  <c r="N106" i="1"/>
  <c r="O106" i="1"/>
  <c r="P106" i="1"/>
  <c r="K106" i="1"/>
  <c r="L73" i="1"/>
  <c r="M73" i="1"/>
  <c r="N73" i="1"/>
  <c r="O73" i="1"/>
  <c r="P73" i="1"/>
  <c r="K73" i="1"/>
  <c r="L40" i="1"/>
  <c r="M40" i="1"/>
  <c r="N40" i="1"/>
  <c r="O40" i="1"/>
  <c r="P40" i="1"/>
  <c r="K40" i="1"/>
  <c r="AA130" i="1" l="1"/>
  <c r="H130" i="1"/>
  <c r="G130" i="1"/>
  <c r="I76" i="29"/>
  <c r="F76" i="29"/>
  <c r="J76" i="29" l="1"/>
  <c r="S172" i="1"/>
  <c r="S139" i="1"/>
  <c r="S106" i="1"/>
  <c r="AA13" i="1"/>
  <c r="AA14" i="1" s="1"/>
  <c r="H13" i="1"/>
  <c r="G13" i="1"/>
  <c r="G14" i="1"/>
  <c r="H14" i="1" l="1"/>
  <c r="AA179" i="1" l="1"/>
  <c r="AA180" i="1" s="1"/>
  <c r="H179" i="1"/>
  <c r="H180" i="1"/>
  <c r="G179" i="1"/>
  <c r="I87" i="29"/>
  <c r="F87" i="29"/>
  <c r="I96" i="29"/>
  <c r="I95" i="29" s="1"/>
  <c r="F97" i="29"/>
  <c r="F94" i="29" s="1"/>
  <c r="AA20" i="1"/>
  <c r="H20" i="1"/>
  <c r="G20" i="1"/>
  <c r="R251" i="1"/>
  <c r="J251" i="1"/>
  <c r="I94" i="29" l="1"/>
  <c r="K94" i="29" s="1"/>
  <c r="K95" i="29"/>
  <c r="G180" i="1"/>
  <c r="D238" i="1"/>
  <c r="E238" i="1"/>
  <c r="G238" i="1"/>
  <c r="H238" i="1"/>
  <c r="D237" i="1"/>
  <c r="E237" i="1"/>
  <c r="G237" i="1"/>
  <c r="H237" i="1"/>
  <c r="C238" i="1"/>
  <c r="C237" i="1"/>
  <c r="R235" i="1"/>
  <c r="Q233" i="1"/>
  <c r="Q232" i="1"/>
  <c r="J235" i="1"/>
  <c r="I233" i="1"/>
  <c r="I232" i="1"/>
  <c r="B235" i="1"/>
  <c r="A233" i="1"/>
  <c r="A232" i="1"/>
  <c r="P233" i="1"/>
  <c r="AA233" i="1" s="1"/>
  <c r="H206" i="1"/>
  <c r="G206" i="1"/>
  <c r="AA215" i="1"/>
  <c r="H215" i="1"/>
  <c r="G215" i="1"/>
  <c r="H214" i="1"/>
  <c r="I105" i="29"/>
  <c r="F105" i="29"/>
  <c r="AA213" i="1"/>
  <c r="AA214" i="1" s="1"/>
  <c r="H213" i="1"/>
  <c r="G213" i="1"/>
  <c r="F104" i="29"/>
  <c r="AA211" i="1"/>
  <c r="H211" i="1"/>
  <c r="G211" i="1"/>
  <c r="AA210" i="1"/>
  <c r="H210" i="1"/>
  <c r="G210" i="1"/>
  <c r="AA209" i="1"/>
  <c r="H209" i="1"/>
  <c r="G209" i="1"/>
  <c r="I92" i="29"/>
  <c r="F92" i="29"/>
  <c r="H188" i="1"/>
  <c r="H189" i="1"/>
  <c r="G188" i="1"/>
  <c r="G189" i="1"/>
  <c r="I88" i="29"/>
  <c r="F88" i="29"/>
  <c r="AA181" i="1"/>
  <c r="H181" i="1"/>
  <c r="G181" i="1"/>
  <c r="F178" i="1"/>
  <c r="F86" i="29"/>
  <c r="AA177" i="1"/>
  <c r="H177" i="1"/>
  <c r="G177" i="1"/>
  <c r="AA176" i="1"/>
  <c r="H176" i="1"/>
  <c r="G176" i="1"/>
  <c r="AA175" i="1"/>
  <c r="H175" i="1"/>
  <c r="G175" i="1"/>
  <c r="AA174" i="1"/>
  <c r="H174" i="1"/>
  <c r="G174" i="1"/>
  <c r="AA173" i="1"/>
  <c r="H173" i="1"/>
  <c r="G173" i="1"/>
  <c r="I78" i="29"/>
  <c r="F78" i="29"/>
  <c r="I77" i="29"/>
  <c r="F77" i="29"/>
  <c r="AA145" i="1"/>
  <c r="H145" i="1"/>
  <c r="G145" i="1"/>
  <c r="AA144" i="1"/>
  <c r="H144" i="1"/>
  <c r="G144" i="1"/>
  <c r="F143" i="1"/>
  <c r="AA142" i="1"/>
  <c r="H142" i="1"/>
  <c r="G142" i="1"/>
  <c r="AA141" i="1"/>
  <c r="H141" i="1"/>
  <c r="G141" i="1"/>
  <c r="AA140" i="1"/>
  <c r="H140" i="1"/>
  <c r="G140" i="1"/>
  <c r="F71" i="29"/>
  <c r="AA111" i="1"/>
  <c r="H111" i="1"/>
  <c r="G111" i="1"/>
  <c r="AA110" i="1"/>
  <c r="H110" i="1"/>
  <c r="G110" i="1"/>
  <c r="AA109" i="1"/>
  <c r="H109" i="1"/>
  <c r="G109" i="1"/>
  <c r="F109" i="1"/>
  <c r="AA108" i="1"/>
  <c r="H108" i="1"/>
  <c r="G108" i="1"/>
  <c r="I61" i="29"/>
  <c r="F61" i="29"/>
  <c r="F62" i="29"/>
  <c r="F76" i="1"/>
  <c r="AA76" i="1"/>
  <c r="H74" i="1"/>
  <c r="G74" i="1"/>
  <c r="AA53" i="1"/>
  <c r="AA54" i="1"/>
  <c r="H53" i="1"/>
  <c r="H54" i="1"/>
  <c r="G53" i="1"/>
  <c r="G54" i="1"/>
  <c r="AA42" i="1"/>
  <c r="A166" i="1"/>
  <c r="AA216" i="1"/>
  <c r="AA217" i="1" s="1"/>
  <c r="AA218" i="1"/>
  <c r="AA219" i="1"/>
  <c r="H216" i="1"/>
  <c r="H218" i="1"/>
  <c r="H219" i="1"/>
  <c r="G216" i="1"/>
  <c r="G218" i="1"/>
  <c r="G219" i="1"/>
  <c r="H217" i="1"/>
  <c r="G217" i="1"/>
  <c r="D205" i="1"/>
  <c r="E205" i="1"/>
  <c r="F205" i="1"/>
  <c r="G205" i="1"/>
  <c r="H205" i="1"/>
  <c r="D204" i="1"/>
  <c r="E204" i="1"/>
  <c r="F204" i="1"/>
  <c r="G204" i="1"/>
  <c r="H204" i="1"/>
  <c r="C205" i="1"/>
  <c r="C204" i="1"/>
  <c r="R202" i="1"/>
  <c r="J202" i="1"/>
  <c r="B202" i="1"/>
  <c r="Q200" i="1"/>
  <c r="Q199" i="1"/>
  <c r="I200" i="1"/>
  <c r="I199" i="1"/>
  <c r="A200" i="1"/>
  <c r="A199" i="1"/>
  <c r="P200" i="1"/>
  <c r="AA200" i="1" s="1"/>
  <c r="H198" i="1"/>
  <c r="G198" i="1"/>
  <c r="H191" i="1"/>
  <c r="G191" i="1"/>
  <c r="F172" i="1"/>
  <c r="G172" i="1"/>
  <c r="H172" i="1"/>
  <c r="F171" i="1"/>
  <c r="G171" i="1"/>
  <c r="H171" i="1"/>
  <c r="D172" i="1"/>
  <c r="E172" i="1"/>
  <c r="D171" i="1"/>
  <c r="E171" i="1"/>
  <c r="C172" i="1"/>
  <c r="C171" i="1"/>
  <c r="R169" i="1"/>
  <c r="J169" i="1"/>
  <c r="B169" i="1"/>
  <c r="Q167" i="1"/>
  <c r="Q166" i="1"/>
  <c r="I167" i="1"/>
  <c r="I166" i="1"/>
  <c r="A167" i="1"/>
  <c r="P167" i="1"/>
  <c r="AA167" i="1" s="1"/>
  <c r="H146" i="1"/>
  <c r="H139" i="1"/>
  <c r="H138" i="1"/>
  <c r="G139" i="1"/>
  <c r="G138" i="1"/>
  <c r="D139" i="1"/>
  <c r="E139" i="1"/>
  <c r="D138" i="1"/>
  <c r="E138" i="1"/>
  <c r="C139" i="1"/>
  <c r="C138" i="1"/>
  <c r="R136" i="1"/>
  <c r="Q134" i="1"/>
  <c r="Q133" i="1"/>
  <c r="J136" i="1"/>
  <c r="B136" i="1"/>
  <c r="I134" i="1"/>
  <c r="I133" i="1"/>
  <c r="A134" i="1"/>
  <c r="A133" i="1"/>
  <c r="P134" i="1"/>
  <c r="AA134" i="1" s="1"/>
  <c r="AA117" i="1"/>
  <c r="H118" i="1"/>
  <c r="G117" i="1"/>
  <c r="I73" i="29"/>
  <c r="F73" i="29"/>
  <c r="H106" i="1"/>
  <c r="H105" i="1"/>
  <c r="G106" i="1"/>
  <c r="G105" i="1"/>
  <c r="D106" i="1"/>
  <c r="E106" i="1"/>
  <c r="D105" i="1"/>
  <c r="E105" i="1"/>
  <c r="C106" i="1"/>
  <c r="C105" i="1"/>
  <c r="R103" i="1"/>
  <c r="J103" i="1"/>
  <c r="B103" i="1"/>
  <c r="Q101" i="1"/>
  <c r="Q100" i="1"/>
  <c r="I101" i="1"/>
  <c r="I100" i="1"/>
  <c r="A101" i="1"/>
  <c r="A100" i="1"/>
  <c r="P101" i="1"/>
  <c r="AA101" i="1" s="1"/>
  <c r="J78" i="29" l="1"/>
  <c r="J73" i="29"/>
  <c r="H212" i="1"/>
  <c r="I104" i="29"/>
  <c r="J104" i="29" s="1"/>
  <c r="J77" i="29"/>
  <c r="H78" i="1"/>
  <c r="I62" i="29"/>
  <c r="J62" i="29" s="1"/>
  <c r="J88" i="29"/>
  <c r="H178" i="1"/>
  <c r="I86" i="29"/>
  <c r="H112" i="1"/>
  <c r="I71" i="29"/>
  <c r="G214" i="1"/>
  <c r="H143" i="1"/>
  <c r="AA146" i="1"/>
  <c r="G178" i="1"/>
  <c r="AA212" i="1"/>
  <c r="G212" i="1"/>
  <c r="AA178" i="1"/>
  <c r="G143" i="1"/>
  <c r="AA112" i="1"/>
  <c r="G78" i="1"/>
  <c r="AA220" i="1"/>
  <c r="G146" i="1"/>
  <c r="G112" i="1"/>
  <c r="H86" i="1"/>
  <c r="G86" i="1"/>
  <c r="F65" i="29"/>
  <c r="Y73" i="1"/>
  <c r="Z73" i="1"/>
  <c r="AA73" i="1"/>
  <c r="X73" i="1"/>
  <c r="X72" i="1"/>
  <c r="T73" i="1"/>
  <c r="U73" i="1"/>
  <c r="V73" i="1"/>
  <c r="W73" i="1"/>
  <c r="S73" i="1"/>
  <c r="S72" i="1"/>
  <c r="M72" i="1"/>
  <c r="K72" i="1"/>
  <c r="H73" i="1"/>
  <c r="H72" i="1"/>
  <c r="G73" i="1"/>
  <c r="G72" i="1"/>
  <c r="D73" i="1"/>
  <c r="E73" i="1"/>
  <c r="H76" i="1" s="1"/>
  <c r="D72" i="1"/>
  <c r="E72" i="1"/>
  <c r="C73" i="1"/>
  <c r="G76" i="1" s="1"/>
  <c r="C72" i="1"/>
  <c r="R70" i="1"/>
  <c r="Q68" i="1"/>
  <c r="Q67" i="1"/>
  <c r="J70" i="1"/>
  <c r="I68" i="1"/>
  <c r="I67" i="1"/>
  <c r="B70" i="1"/>
  <c r="A68" i="1"/>
  <c r="A67" i="1"/>
  <c r="P68" i="1"/>
  <c r="AA68" i="1" s="1"/>
  <c r="AA40" i="1"/>
  <c r="Z40" i="1"/>
  <c r="Y40" i="1"/>
  <c r="X40" i="1"/>
  <c r="X39" i="1"/>
  <c r="W40" i="1"/>
  <c r="V40" i="1"/>
  <c r="U40" i="1"/>
  <c r="T40" i="1"/>
  <c r="S40" i="1"/>
  <c r="S39" i="1"/>
  <c r="M39" i="1"/>
  <c r="K39" i="1"/>
  <c r="H40" i="1"/>
  <c r="H39" i="1"/>
  <c r="G40" i="1"/>
  <c r="G39" i="1"/>
  <c r="D40" i="1"/>
  <c r="E40" i="1"/>
  <c r="D39" i="1"/>
  <c r="E39" i="1"/>
  <c r="C40" i="1"/>
  <c r="C39" i="1"/>
  <c r="R37" i="1"/>
  <c r="Q35" i="1"/>
  <c r="Q34" i="1"/>
  <c r="J37" i="1"/>
  <c r="I35" i="1"/>
  <c r="I34" i="1"/>
  <c r="A35" i="1"/>
  <c r="A34" i="1"/>
  <c r="B37" i="1"/>
  <c r="P35" i="1"/>
  <c r="AA35" i="1" s="1"/>
  <c r="H88" i="1" l="1"/>
  <c r="I65" i="29"/>
  <c r="J86" i="29"/>
  <c r="J71" i="29"/>
  <c r="G88" i="1"/>
  <c r="AA26" i="1"/>
  <c r="AA11" i="1" l="1"/>
  <c r="H23" i="1" l="1"/>
  <c r="G23" i="1"/>
  <c r="AA87" i="1" l="1"/>
  <c r="AA88" i="1" s="1"/>
  <c r="H87" i="1"/>
  <c r="G87" i="1"/>
  <c r="AA10" i="1"/>
  <c r="H10" i="1"/>
  <c r="G10" i="1"/>
  <c r="H246" i="1"/>
  <c r="G246" i="1"/>
  <c r="H220" i="1"/>
  <c r="H221" i="1"/>
  <c r="H224" i="1"/>
  <c r="H226" i="1"/>
  <c r="H227" i="1"/>
  <c r="H182" i="1"/>
  <c r="H185" i="1"/>
  <c r="H186" i="1"/>
  <c r="H190" i="1"/>
  <c r="H193" i="1"/>
  <c r="H196" i="1"/>
  <c r="H148" i="1"/>
  <c r="H149" i="1"/>
  <c r="H150" i="1"/>
  <c r="H151" i="1"/>
  <c r="H152" i="1"/>
  <c r="H155" i="1"/>
  <c r="H156" i="1"/>
  <c r="H159" i="1"/>
  <c r="H161" i="1"/>
  <c r="H163" i="1"/>
  <c r="H164" i="1"/>
  <c r="H147" i="1"/>
  <c r="H114" i="1"/>
  <c r="H115" i="1"/>
  <c r="H117" i="1"/>
  <c r="H119" i="1"/>
  <c r="H121" i="1"/>
  <c r="H122" i="1"/>
  <c r="H123" i="1"/>
  <c r="H125" i="1"/>
  <c r="H127" i="1"/>
  <c r="H129" i="1"/>
  <c r="H132" i="1"/>
  <c r="H113" i="1"/>
  <c r="H80" i="1"/>
  <c r="H81" i="1"/>
  <c r="H82" i="1"/>
  <c r="H83" i="1"/>
  <c r="H84" i="1"/>
  <c r="H89" i="1"/>
  <c r="H90" i="1"/>
  <c r="H91" i="1"/>
  <c r="H93" i="1"/>
  <c r="H94" i="1"/>
  <c r="H96" i="1"/>
  <c r="H98" i="1"/>
  <c r="H43" i="1"/>
  <c r="H45" i="1"/>
  <c r="H46" i="1"/>
  <c r="H47" i="1"/>
  <c r="H48" i="1"/>
  <c r="H49" i="1"/>
  <c r="H52" i="1"/>
  <c r="H57" i="1"/>
  <c r="H58" i="1"/>
  <c r="H59" i="1"/>
  <c r="H61" i="1"/>
  <c r="H62" i="1"/>
  <c r="H65" i="1"/>
  <c r="H41" i="1"/>
  <c r="H9" i="1"/>
  <c r="H15" i="1"/>
  <c r="H17" i="1"/>
  <c r="H19" i="1"/>
  <c r="H22" i="1"/>
  <c r="H25" i="1"/>
  <c r="H28" i="1"/>
  <c r="G220" i="1"/>
  <c r="G221" i="1"/>
  <c r="G224" i="1"/>
  <c r="G226" i="1"/>
  <c r="G227" i="1"/>
  <c r="G182" i="1"/>
  <c r="G185" i="1"/>
  <c r="G186" i="1"/>
  <c r="G190" i="1"/>
  <c r="G193" i="1"/>
  <c r="G196" i="1"/>
  <c r="G148" i="1"/>
  <c r="G149" i="1"/>
  <c r="G150" i="1"/>
  <c r="G151" i="1"/>
  <c r="G152" i="1"/>
  <c r="G155" i="1"/>
  <c r="G156" i="1"/>
  <c r="G159" i="1"/>
  <c r="G161" i="1"/>
  <c r="G163" i="1"/>
  <c r="G164" i="1"/>
  <c r="G147" i="1"/>
  <c r="G114" i="1"/>
  <c r="G115" i="1"/>
  <c r="G118" i="1"/>
  <c r="G119" i="1"/>
  <c r="G121" i="1"/>
  <c r="G122" i="1"/>
  <c r="G123" i="1"/>
  <c r="G125" i="1"/>
  <c r="G127" i="1"/>
  <c r="G129" i="1"/>
  <c r="G132" i="1"/>
  <c r="G113" i="1"/>
  <c r="G80" i="1"/>
  <c r="G81" i="1"/>
  <c r="G82" i="1"/>
  <c r="G83" i="1"/>
  <c r="G84" i="1"/>
  <c r="G89" i="1"/>
  <c r="G90" i="1"/>
  <c r="G91" i="1"/>
  <c r="G93" i="1"/>
  <c r="G94" i="1"/>
  <c r="G96" i="1"/>
  <c r="G98" i="1"/>
  <c r="G43" i="1"/>
  <c r="G45" i="1"/>
  <c r="G46" i="1"/>
  <c r="G47" i="1"/>
  <c r="G48" i="1"/>
  <c r="G49" i="1"/>
  <c r="G52" i="1"/>
  <c r="G57" i="1"/>
  <c r="G58" i="1"/>
  <c r="G59" i="1"/>
  <c r="G61" i="1"/>
  <c r="G62" i="1"/>
  <c r="G65" i="1"/>
  <c r="G41" i="1"/>
  <c r="G9" i="1"/>
  <c r="G15" i="1"/>
  <c r="G17" i="1"/>
  <c r="G19" i="1"/>
  <c r="G22" i="1"/>
  <c r="G25" i="1"/>
  <c r="G28" i="1"/>
  <c r="AA221" i="1"/>
  <c r="AA222" i="1" s="1"/>
  <c r="AA223" i="1" s="1"/>
  <c r="AA224" i="1"/>
  <c r="AA225" i="1" s="1"/>
  <c r="AA226" i="1"/>
  <c r="AA227" i="1"/>
  <c r="AA182" i="1"/>
  <c r="AA183" i="1" s="1"/>
  <c r="AA185" i="1"/>
  <c r="AA186" i="1"/>
  <c r="AA190" i="1"/>
  <c r="AA192" i="1" s="1"/>
  <c r="AA193" i="1"/>
  <c r="AA194" i="1" s="1"/>
  <c r="AA196" i="1"/>
  <c r="AA197" i="1" s="1"/>
  <c r="AA206" i="1" s="1"/>
  <c r="AA149" i="1"/>
  <c r="AA150" i="1"/>
  <c r="AA151" i="1"/>
  <c r="AA152" i="1"/>
  <c r="AA155" i="1"/>
  <c r="AA156" i="1"/>
  <c r="AA159" i="1"/>
  <c r="AA160" i="1" s="1"/>
  <c r="AA161" i="1"/>
  <c r="AA162" i="1" s="1"/>
  <c r="AA163" i="1"/>
  <c r="AA164" i="1"/>
  <c r="AA121" i="1"/>
  <c r="AA122" i="1"/>
  <c r="AA123" i="1"/>
  <c r="AA125" i="1"/>
  <c r="AA127" i="1"/>
  <c r="AA129" i="1"/>
  <c r="AA131" i="1" s="1"/>
  <c r="AA132" i="1"/>
  <c r="AA143" i="1" s="1"/>
  <c r="AA114" i="1"/>
  <c r="AA115" i="1"/>
  <c r="AA118" i="1"/>
  <c r="AA119" i="1"/>
  <c r="AA113" i="1"/>
  <c r="AA81" i="1"/>
  <c r="AA82" i="1"/>
  <c r="AA83" i="1"/>
  <c r="AA84" i="1"/>
  <c r="AA89" i="1"/>
  <c r="AA90" i="1"/>
  <c r="AA91" i="1"/>
  <c r="AA93" i="1"/>
  <c r="AA94" i="1"/>
  <c r="AA96" i="1"/>
  <c r="AA97" i="1" s="1"/>
  <c r="AA98" i="1"/>
  <c r="AA99" i="1" s="1"/>
  <c r="AA43" i="1"/>
  <c r="AA45" i="1"/>
  <c r="AA46" i="1"/>
  <c r="AA47" i="1"/>
  <c r="AA48" i="1"/>
  <c r="AA49" i="1"/>
  <c r="AA52" i="1"/>
  <c r="AA55" i="1" s="1"/>
  <c r="AA57" i="1"/>
  <c r="AA58" i="1"/>
  <c r="AA59" i="1"/>
  <c r="AA61" i="1"/>
  <c r="AA62" i="1"/>
  <c r="AA65" i="1"/>
  <c r="AA66" i="1" s="1"/>
  <c r="AA41" i="1"/>
  <c r="AA9" i="1"/>
  <c r="AA15" i="1"/>
  <c r="AA16" i="1" s="1"/>
  <c r="AA17" i="1"/>
  <c r="AA18" i="1" s="1"/>
  <c r="AA19" i="1"/>
  <c r="AA21" i="1" s="1"/>
  <c r="AA22" i="1"/>
  <c r="AA24" i="1" s="1"/>
  <c r="AA28" i="1"/>
  <c r="AA29" i="1" s="1"/>
  <c r="AA30" i="1" s="1"/>
  <c r="AA31" i="1" s="1"/>
  <c r="J4" i="1"/>
  <c r="R4" i="1"/>
  <c r="R243" i="1"/>
  <c r="R242" i="1"/>
  <c r="P2" i="1"/>
  <c r="AA2" i="1" s="1"/>
  <c r="J243" i="1"/>
  <c r="J242" i="1"/>
  <c r="G110" i="29"/>
  <c r="B243" i="1"/>
  <c r="B242" i="1"/>
  <c r="F197" i="1"/>
  <c r="H194" i="1"/>
  <c r="I93" i="29"/>
  <c r="F194" i="1"/>
  <c r="F93" i="29"/>
  <c r="F192" i="1"/>
  <c r="F187" i="1"/>
  <c r="F91" i="29"/>
  <c r="F183" i="1"/>
  <c r="I85" i="29"/>
  <c r="F165" i="1"/>
  <c r="F85" i="29"/>
  <c r="I84" i="29"/>
  <c r="F162" i="1"/>
  <c r="F84" i="29"/>
  <c r="I83" i="29"/>
  <c r="F160" i="1"/>
  <c r="F83" i="29"/>
  <c r="I81" i="29"/>
  <c r="I80" i="29" s="1"/>
  <c r="K80" i="29" s="1"/>
  <c r="F157" i="1"/>
  <c r="F81" i="29"/>
  <c r="F80" i="29" s="1"/>
  <c r="I79" i="29"/>
  <c r="F153" i="1"/>
  <c r="F79" i="29"/>
  <c r="F131" i="1"/>
  <c r="I75" i="29"/>
  <c r="F128" i="1"/>
  <c r="F75" i="29"/>
  <c r="I74" i="29"/>
  <c r="F124" i="1"/>
  <c r="F74" i="29"/>
  <c r="F120" i="1"/>
  <c r="I72" i="29"/>
  <c r="F116" i="1"/>
  <c r="F72" i="29"/>
  <c r="I69" i="29"/>
  <c r="F99" i="1"/>
  <c r="F69" i="29"/>
  <c r="I68" i="29"/>
  <c r="F97" i="1"/>
  <c r="F107" i="1" s="1"/>
  <c r="F68" i="29"/>
  <c r="I67" i="29"/>
  <c r="F67" i="29"/>
  <c r="I66" i="29"/>
  <c r="F92" i="1"/>
  <c r="F66" i="29"/>
  <c r="I64" i="29"/>
  <c r="F85" i="1"/>
  <c r="F64" i="29"/>
  <c r="I60" i="29"/>
  <c r="F66" i="1"/>
  <c r="F60" i="29"/>
  <c r="I59" i="29"/>
  <c r="F64" i="1"/>
  <c r="F59" i="29"/>
  <c r="F55" i="1"/>
  <c r="I52" i="29"/>
  <c r="F50" i="1"/>
  <c r="F52" i="29"/>
  <c r="F51" i="29" s="1"/>
  <c r="F47" i="29" s="1"/>
  <c r="F44" i="1"/>
  <c r="G7" i="28"/>
  <c r="H7" i="28" s="1"/>
  <c r="F29" i="1"/>
  <c r="F30" i="1" s="1"/>
  <c r="F26" i="1"/>
  <c r="F24" i="1"/>
  <c r="F21" i="1"/>
  <c r="F18" i="1"/>
  <c r="F16" i="1"/>
  <c r="F12" i="1"/>
  <c r="F7" i="28"/>
  <c r="J79" i="29" l="1"/>
  <c r="J67" i="29"/>
  <c r="J85" i="29"/>
  <c r="J75" i="29"/>
  <c r="H110" i="29"/>
  <c r="H102" i="29" s="1"/>
  <c r="H101" i="29" s="1"/>
  <c r="H45" i="29" s="1"/>
  <c r="G102" i="29"/>
  <c r="G101" i="29" s="1"/>
  <c r="G45" i="29" s="1"/>
  <c r="I90" i="29"/>
  <c r="I82" i="29"/>
  <c r="K82" i="29" s="1"/>
  <c r="I10" i="28"/>
  <c r="I107" i="29"/>
  <c r="I103" i="29" s="1"/>
  <c r="C27" i="1"/>
  <c r="J84" i="29"/>
  <c r="J60" i="29"/>
  <c r="F107" i="29"/>
  <c r="F103" i="29" s="1"/>
  <c r="F90" i="29"/>
  <c r="J91" i="29"/>
  <c r="F82" i="29"/>
  <c r="F70" i="29"/>
  <c r="J74" i="29"/>
  <c r="F63" i="29"/>
  <c r="J66" i="29"/>
  <c r="F58" i="29"/>
  <c r="J72" i="29"/>
  <c r="I70" i="29"/>
  <c r="J64" i="29"/>
  <c r="I63" i="29"/>
  <c r="I58" i="29"/>
  <c r="J59" i="29"/>
  <c r="I51" i="29"/>
  <c r="J52" i="29"/>
  <c r="I7" i="28"/>
  <c r="T242" i="1"/>
  <c r="N242" i="1"/>
  <c r="L242" i="1"/>
  <c r="M242" i="1"/>
  <c r="K242" i="1"/>
  <c r="G6" i="28"/>
  <c r="Y242" i="1"/>
  <c r="AA187" i="1"/>
  <c r="AA195" i="1" s="1"/>
  <c r="S242" i="1"/>
  <c r="P242" i="1"/>
  <c r="O242" i="1"/>
  <c r="Z242" i="1"/>
  <c r="V242" i="1"/>
  <c r="X242" i="1"/>
  <c r="W242" i="1"/>
  <c r="U242" i="1"/>
  <c r="AA44" i="1"/>
  <c r="H107" i="1"/>
  <c r="G10" i="28"/>
  <c r="H10" i="28" s="1"/>
  <c r="AA120" i="1"/>
  <c r="AA12" i="1"/>
  <c r="AA27" i="1" s="1"/>
  <c r="G194" i="1"/>
  <c r="H12" i="1"/>
  <c r="H120" i="1"/>
  <c r="H66" i="1"/>
  <c r="H222" i="1"/>
  <c r="H160" i="1"/>
  <c r="AA128" i="1"/>
  <c r="H55" i="1"/>
  <c r="H24" i="1"/>
  <c r="G160" i="1"/>
  <c r="H228" i="1"/>
  <c r="H225" i="1"/>
  <c r="AA124" i="1"/>
  <c r="G97" i="1"/>
  <c r="H97" i="1"/>
  <c r="G66" i="1"/>
  <c r="H30" i="1"/>
  <c r="H26" i="1"/>
  <c r="G99" i="1"/>
  <c r="H99" i="1"/>
  <c r="H64" i="1"/>
  <c r="G55" i="1"/>
  <c r="AA116" i="1"/>
  <c r="H197" i="1"/>
  <c r="H192" i="1"/>
  <c r="H187" i="1"/>
  <c r="H183" i="1"/>
  <c r="H165" i="1"/>
  <c r="H162" i="1"/>
  <c r="H157" i="1"/>
  <c r="H153" i="1"/>
  <c r="H131" i="1"/>
  <c r="H128" i="1"/>
  <c r="H124" i="1"/>
  <c r="H116" i="1"/>
  <c r="H95" i="1"/>
  <c r="H92" i="1"/>
  <c r="H85" i="1"/>
  <c r="G64" i="1"/>
  <c r="G50" i="1"/>
  <c r="H50" i="1"/>
  <c r="H44" i="1"/>
  <c r="G44" i="1"/>
  <c r="G30" i="1"/>
  <c r="G18" i="1"/>
  <c r="H18" i="1"/>
  <c r="H16" i="1"/>
  <c r="H21" i="1"/>
  <c r="AA92" i="1"/>
  <c r="AA153" i="1"/>
  <c r="AA165" i="1"/>
  <c r="AA184" i="1" s="1"/>
  <c r="AA157" i="1"/>
  <c r="G12" i="1"/>
  <c r="G24" i="1"/>
  <c r="G85" i="1"/>
  <c r="G92" i="1"/>
  <c r="G95" i="1"/>
  <c r="G228" i="1"/>
  <c r="G225" i="1"/>
  <c r="G222" i="1"/>
  <c r="AA95" i="1"/>
  <c r="AA85" i="1"/>
  <c r="AA228" i="1"/>
  <c r="AA64" i="1"/>
  <c r="AA79" i="1" s="1"/>
  <c r="AA50" i="1"/>
  <c r="G21" i="1"/>
  <c r="G116" i="1"/>
  <c r="G124" i="1"/>
  <c r="G131" i="1"/>
  <c r="G153" i="1"/>
  <c r="G16" i="1"/>
  <c r="G26" i="1"/>
  <c r="G120" i="1"/>
  <c r="G128" i="1"/>
  <c r="G157" i="1"/>
  <c r="G165" i="1"/>
  <c r="G183" i="1"/>
  <c r="G187" i="1"/>
  <c r="G192" i="1"/>
  <c r="G197" i="1"/>
  <c r="H29" i="1"/>
  <c r="G29" i="1"/>
  <c r="G162" i="1"/>
  <c r="F154" i="1"/>
  <c r="G9" i="28"/>
  <c r="F195" i="1"/>
  <c r="F95" i="1"/>
  <c r="F184" i="1"/>
  <c r="F27" i="1"/>
  <c r="F32" i="1" s="1"/>
  <c r="F56" i="1"/>
  <c r="F6" i="28" l="1"/>
  <c r="F8" i="28" s="1"/>
  <c r="C32" i="1"/>
  <c r="J82" i="29"/>
  <c r="G11" i="28"/>
  <c r="H9" i="28"/>
  <c r="H11" i="28" s="1"/>
  <c r="I89" i="29"/>
  <c r="K89" i="29" s="1"/>
  <c r="K90" i="29"/>
  <c r="K103" i="29"/>
  <c r="I102" i="29"/>
  <c r="J103" i="29"/>
  <c r="F102" i="29"/>
  <c r="F89" i="29"/>
  <c r="J90" i="29"/>
  <c r="F57" i="29"/>
  <c r="K10" i="28"/>
  <c r="K70" i="29"/>
  <c r="J70" i="29"/>
  <c r="J63" i="29"/>
  <c r="K63" i="29"/>
  <c r="J58" i="29"/>
  <c r="K58" i="29"/>
  <c r="I57" i="29"/>
  <c r="K51" i="29"/>
  <c r="J51" i="29"/>
  <c r="I47" i="29"/>
  <c r="K7" i="28"/>
  <c r="J7" i="28"/>
  <c r="E242" i="1"/>
  <c r="I6" i="28"/>
  <c r="Y243" i="1"/>
  <c r="Y244" i="1" s="1"/>
  <c r="Y247" i="1" s="1"/>
  <c r="P243" i="1"/>
  <c r="K243" i="1"/>
  <c r="Z243" i="1"/>
  <c r="Z244" i="1" s="1"/>
  <c r="Z247" i="1" s="1"/>
  <c r="O243" i="1"/>
  <c r="V243" i="1"/>
  <c r="N243" i="1"/>
  <c r="N244" i="1" s="1"/>
  <c r="N247" i="1" s="1"/>
  <c r="S243" i="1"/>
  <c r="X243" i="1"/>
  <c r="X244" i="1" s="1"/>
  <c r="X247" i="1" s="1"/>
  <c r="L243" i="1"/>
  <c r="L244" i="1" s="1"/>
  <c r="L247" i="1" s="1"/>
  <c r="M243" i="1"/>
  <c r="U243" i="1"/>
  <c r="U244" i="1" s="1"/>
  <c r="U247" i="1" s="1"/>
  <c r="T243" i="1"/>
  <c r="F9" i="28"/>
  <c r="W243" i="1"/>
  <c r="W244" i="1" s="1"/>
  <c r="W247" i="1" s="1"/>
  <c r="AA154" i="1"/>
  <c r="G107" i="1"/>
  <c r="AA107" i="1"/>
  <c r="AA229" i="1"/>
  <c r="AA32" i="1"/>
  <c r="AA242" i="1" s="1"/>
  <c r="H195" i="1"/>
  <c r="H184" i="1"/>
  <c r="H154" i="1"/>
  <c r="H79" i="1"/>
  <c r="G79" i="1"/>
  <c r="G56" i="1"/>
  <c r="AA56" i="1"/>
  <c r="H56" i="1"/>
  <c r="G195" i="1"/>
  <c r="H223" i="1"/>
  <c r="G154" i="1"/>
  <c r="F10" i="28"/>
  <c r="J10" i="28" s="1"/>
  <c r="G223" i="1"/>
  <c r="G27" i="1"/>
  <c r="H27" i="1"/>
  <c r="G184" i="1"/>
  <c r="T244" i="1" l="1"/>
  <c r="T247" i="1" s="1"/>
  <c r="E35" i="31"/>
  <c r="V244" i="1"/>
  <c r="V247" i="1" s="1"/>
  <c r="E43" i="31"/>
  <c r="S244" i="1"/>
  <c r="S247" i="1" s="1"/>
  <c r="E38" i="31"/>
  <c r="P244" i="1"/>
  <c r="P247" i="1" s="1"/>
  <c r="M244" i="1"/>
  <c r="M247" i="1" s="1"/>
  <c r="E30" i="31"/>
  <c r="O244" i="1"/>
  <c r="O247" i="1" s="1"/>
  <c r="E31" i="31"/>
  <c r="K244" i="1"/>
  <c r="K247" i="1" s="1"/>
  <c r="E40" i="31"/>
  <c r="G32" i="1"/>
  <c r="J89" i="29"/>
  <c r="H32" i="1"/>
  <c r="F46" i="29"/>
  <c r="I101" i="29"/>
  <c r="K101" i="29" s="1"/>
  <c r="K102" i="29"/>
  <c r="G8" i="28"/>
  <c r="G12" i="28" s="1"/>
  <c r="H6" i="28"/>
  <c r="H8" i="28" s="1"/>
  <c r="H12" i="28" s="1"/>
  <c r="C11" i="32"/>
  <c r="C10" i="32" s="1"/>
  <c r="D12" i="32"/>
  <c r="D11" i="32" s="1"/>
  <c r="D10" i="32" s="1"/>
  <c r="F101" i="29"/>
  <c r="J102" i="29"/>
  <c r="F11" i="28"/>
  <c r="F12" i="28" s="1"/>
  <c r="J57" i="29"/>
  <c r="K57" i="29"/>
  <c r="K47" i="29"/>
  <c r="J47" i="29"/>
  <c r="I46" i="29"/>
  <c r="E243" i="1"/>
  <c r="I9" i="28"/>
  <c r="I8" i="28"/>
  <c r="J6" i="28"/>
  <c r="H207" i="1"/>
  <c r="AA207" i="1"/>
  <c r="AA230" i="1" s="1"/>
  <c r="AA243" i="1" s="1"/>
  <c r="AA244" i="1" s="1"/>
  <c r="AA247" i="1" s="1"/>
  <c r="G207" i="1"/>
  <c r="G229" i="1"/>
  <c r="H229" i="1"/>
  <c r="D242" i="1"/>
  <c r="C242" i="1"/>
  <c r="G242" i="1" s="1"/>
  <c r="E42" i="31" l="1"/>
  <c r="F43" i="31"/>
  <c r="G43" i="31"/>
  <c r="E34" i="31"/>
  <c r="F35" i="31"/>
  <c r="G35" i="31"/>
  <c r="F30" i="31"/>
  <c r="E28" i="31"/>
  <c r="G30" i="31"/>
  <c r="F31" i="31"/>
  <c r="G31" i="31"/>
  <c r="F32" i="31"/>
  <c r="G32" i="31"/>
  <c r="F40" i="31"/>
  <c r="E37" i="31"/>
  <c r="G40" i="31"/>
  <c r="I45" i="29"/>
  <c r="K45" i="29" s="1"/>
  <c r="J101" i="29"/>
  <c r="F45" i="29"/>
  <c r="K6" i="28"/>
  <c r="G12" i="32"/>
  <c r="E11" i="32"/>
  <c r="B11" i="32"/>
  <c r="F12" i="32"/>
  <c r="K46" i="29"/>
  <c r="J46" i="29"/>
  <c r="I11" i="28"/>
  <c r="I12" i="28" s="1"/>
  <c r="J12" i="28" s="1"/>
  <c r="J9" i="28"/>
  <c r="K9" i="28"/>
  <c r="K8" i="28"/>
  <c r="J8" i="28"/>
  <c r="E244" i="1"/>
  <c r="E247" i="1" s="1"/>
  <c r="D243" i="1"/>
  <c r="H243" i="1" s="1"/>
  <c r="H230" i="1"/>
  <c r="H242" i="1"/>
  <c r="C243" i="1"/>
  <c r="G243" i="1" s="1"/>
  <c r="G230" i="1"/>
  <c r="F34" i="31" l="1"/>
  <c r="G34" i="31"/>
  <c r="F42" i="31"/>
  <c r="G42" i="31"/>
  <c r="F28" i="31"/>
  <c r="G28" i="31"/>
  <c r="G45" i="31" s="1"/>
  <c r="E27" i="31"/>
  <c r="F37" i="31"/>
  <c r="G37" i="31"/>
  <c r="J45" i="29"/>
  <c r="E10" i="32"/>
  <c r="G10" i="32" s="1"/>
  <c r="G11" i="32"/>
  <c r="B10" i="32"/>
  <c r="F11" i="32"/>
  <c r="K11" i="28"/>
  <c r="J11" i="28"/>
  <c r="D244" i="1"/>
  <c r="C244" i="1"/>
  <c r="F27" i="31" l="1"/>
  <c r="G27" i="31"/>
  <c r="F10" i="32"/>
  <c r="G244" i="1"/>
  <c r="C247" i="1"/>
  <c r="G247" i="1" s="1"/>
  <c r="H244" i="1"/>
  <c r="D247" i="1"/>
  <c r="H247" i="1" s="1"/>
</calcChain>
</file>

<file path=xl/sharedStrings.xml><?xml version="1.0" encoding="utf-8"?>
<sst xmlns="http://schemas.openxmlformats.org/spreadsheetml/2006/main" count="1012" uniqueCount="433">
  <si>
    <t>KAMATE NA DEPOZITE PO VIĐENJU</t>
  </si>
  <si>
    <t>PRIHODI OD PRUŽENIH USLUGA</t>
  </si>
  <si>
    <t>TEKUĆE DONACIJE OD OSTALIH SUBJ.IZVAN PR.</t>
  </si>
  <si>
    <t>PRIH. NADLEŽNOG PROR. ZA FIN.RASH.POSL.</t>
  </si>
  <si>
    <t>OSTALI PRIHODI</t>
  </si>
  <si>
    <t>P R I H O D I   UKUPNO</t>
  </si>
  <si>
    <t>KONTO</t>
  </si>
  <si>
    <t>NAZIV KONTA</t>
  </si>
  <si>
    <t>POMOĆI PROR.KOR.IZ PROR. KOJI NIJE NADLEŽAN</t>
  </si>
  <si>
    <t>TEKUĆE POMOĆI IZ DRŽ.PROR. PROR.KOR.JLP(R)S</t>
  </si>
  <si>
    <t>PRIHODI OD FINANCIJSKE IMOVINE</t>
  </si>
  <si>
    <t>PRIH. OD PRODAJE PR. I ROBE TE PRUŽENIH USL.</t>
  </si>
  <si>
    <t>DONACIJE OD PRAV. I FIZ. OSOBA IZVAN OPĆEG PROR.</t>
  </si>
  <si>
    <t>PRIH. IZ NADLEŽNOG PROR. ZA FINANC. RED. DJEL.</t>
  </si>
  <si>
    <t>P R I H O D I    P O S L O V A NJ A</t>
  </si>
  <si>
    <t>PRIHODI OD PRODAJE NEFINANCIJSKE IMOVINE</t>
  </si>
  <si>
    <t>BJELOVAR, POLJANA DR. FRANJE TUĐMANA 9</t>
  </si>
  <si>
    <t>PLAĆE ZA ZAPOSLENE</t>
  </si>
  <si>
    <t>PLAĆE ZA PREKOVREMENI RAD</t>
  </si>
  <si>
    <t>PLAĆE ( BRUTO )</t>
  </si>
  <si>
    <t>NAGRADE</t>
  </si>
  <si>
    <t>DAROVI</t>
  </si>
  <si>
    <t>OTPREMNINE</t>
  </si>
  <si>
    <t>NAKNADE ZA BOLEST, INVAL. I SMRTNI SLUČAJ</t>
  </si>
  <si>
    <t>REGRES ZA GODIŠNJI ODMOR</t>
  </si>
  <si>
    <t>OSTALI RASHODI ZA ZAPOSLENE</t>
  </si>
  <si>
    <t>DOPRINOSI ZA OBVEZNO ZDRAVSTVENO OSIGURANJE</t>
  </si>
  <si>
    <t>DOPRINOSI NA PLAĆE</t>
  </si>
  <si>
    <t>RASHODI ZA ZAPOSLENE</t>
  </si>
  <si>
    <t>DNEVNICE ZA SLUŽBENI PUT U ZEMLJI</t>
  </si>
  <si>
    <t>DNEVNICE ZA SLUŽBENI PUT U INOZEMSTVU</t>
  </si>
  <si>
    <t>NAKNADE ZA SMJEŠTAJ NA SLUŽB. PUTU U ZEMLJI</t>
  </si>
  <si>
    <t>NAKNADE ZA PRIJEVOZ NA SLUŽB. PUTU U ZEMLJI</t>
  </si>
  <si>
    <t>NAKNADE ZA PRIJEVOZ NA SLUŽB. PUTU U INOZ.</t>
  </si>
  <si>
    <t>SLUŽBENA PUTOVANJA</t>
  </si>
  <si>
    <t>NAKNADE ZA PRIJEVOZ NA POSAO I S POSLA</t>
  </si>
  <si>
    <t>NAKN. ZA PRIJEVOZ, RAD NA TERENU I ODVOJENI Ž.</t>
  </si>
  <si>
    <t>SEMINARI, SAVJETOVANJA I SIMPOZIJI</t>
  </si>
  <si>
    <t>TEČAJEVI I STRUČNI ISPITI</t>
  </si>
  <si>
    <t>STRUČNO USAVRŠAVANJE ZAPOSLENIKA</t>
  </si>
  <si>
    <t>OSTALE NAKNADE TROŠKOVA ZAPOSLENIMA</t>
  </si>
  <si>
    <t>NAKNADE TROŠKOVA ZAPOSLENIMA</t>
  </si>
  <si>
    <t>UREDSKI MATERIJAL</t>
  </si>
  <si>
    <t>LITERATURA ( publikacije, časopisi, knjige i ostalo )</t>
  </si>
  <si>
    <t>MATERIJAL I SREDSTVA ZA ČIŠĆENJE I ODRŽAV.</t>
  </si>
  <si>
    <t>MATERIJAL ZA HIGIJENSKE POTREBE I NJEGU</t>
  </si>
  <si>
    <t>OSTALI MATERIJAL ZA POTREBE REDOVNOG POSLOV.</t>
  </si>
  <si>
    <t>UREDSKI MATERIJAL I OSTALI MATERIJALNI RASHODI</t>
  </si>
  <si>
    <t>ELEKTRIČNA ENERGIJA</t>
  </si>
  <si>
    <t>PLIN</t>
  </si>
  <si>
    <t>MOTORNI BENZIN I DIZEL GORIVO</t>
  </si>
  <si>
    <t>ENERGIJA</t>
  </si>
  <si>
    <t>MATER. I DIJELOVI ZA TEK.I INV. ODRŽAV. GRAĐ.OBJ.</t>
  </si>
  <si>
    <t>MATERIJAL I DIJELOVI ZA TEK. I INVEST. ODRŽAV.</t>
  </si>
  <si>
    <t>SITNI INVENTAR</t>
  </si>
  <si>
    <t>SITNI INVENTAR I AUTO GUME</t>
  </si>
  <si>
    <t>SLUŽBENA, RADNA I ZAŠTITNA ODJEĆA I OBUĆA</t>
  </si>
  <si>
    <t>RASHODI ZA MATERIJAL I ENERGIJU</t>
  </si>
  <si>
    <t>USLUGE TELEFONA, TELEFAKSA</t>
  </si>
  <si>
    <t>USLUGE INTERNETA</t>
  </si>
  <si>
    <t>POŠTARINA ( pisma, tiskanice i sl. )</t>
  </si>
  <si>
    <t>OSTALE USLUGE ZA KOMUNIKACIJU I PRIJEVOZ</t>
  </si>
  <si>
    <t>USLUGE TEK. I INV. ODRŽAV. GRAĐ. OBJEKATA</t>
  </si>
  <si>
    <t>USLUGE TEK. I INV. ODRŽAV. POSTROJENJA I OPREME</t>
  </si>
  <si>
    <t>OSTALE USLUGE TEK. I INV. ODRŽAVANJA</t>
  </si>
  <si>
    <t>USLUGE TEKUĆEG I INVESTICIJSKOG ODRŽAVANJA</t>
  </si>
  <si>
    <t>TISAK</t>
  </si>
  <si>
    <t>OSTALE USLUGE PROMIDŽBE I INFORMIRANJA</t>
  </si>
  <si>
    <t>USLUGE PROMIDŽBE I INFORMIRANJA</t>
  </si>
  <si>
    <t>OPSKRBA VODOM</t>
  </si>
  <si>
    <t>IZNOŠENJE I ODVOZ SMEĆA</t>
  </si>
  <si>
    <t>OSTALE KOMUNALNE USLUGE</t>
  </si>
  <si>
    <t>KOMUNALNE USLUGE</t>
  </si>
  <si>
    <t>ZAKUPNINE I NAJAMNINE ZA GRAĐEV. OBJEKTE</t>
  </si>
  <si>
    <t>LICENCE</t>
  </si>
  <si>
    <t>ZAKUPNINE I NAJAMNINE</t>
  </si>
  <si>
    <t>OBVEZNI I PREVENTIVNI ZDRAV. PREGLEDI ZAPOSL.</t>
  </si>
  <si>
    <t>ZDRAVSTVENE I VETERINARSKE USLUGE</t>
  </si>
  <si>
    <t>AUTORSKI UGOVORI</t>
  </si>
  <si>
    <t>UGOVORI O DJELU</t>
  </si>
  <si>
    <t>USLUGE ODVJETNIKA I PRAVNOG SAVJETOVANJA</t>
  </si>
  <si>
    <t>OSTALE INTELEKTUALNE USLUGE</t>
  </si>
  <si>
    <t>INTELEKTUALNE I OSOBNE USLUGE</t>
  </si>
  <si>
    <t>USLUGE AŽURIRANJA RAČUNALNIH BAZA</t>
  </si>
  <si>
    <t>OSTALE RAČUNALNE USLUGE</t>
  </si>
  <si>
    <t>RAČUNALNE USLUGE</t>
  </si>
  <si>
    <t>GRAF. I TISK. USLUGE, USL. KOPIRANJA, UVEZIV. I SL.</t>
  </si>
  <si>
    <t>FILM I IZRADA FOTOGRAFIJA</t>
  </si>
  <si>
    <t>UREĐENJE PROSTORA</t>
  </si>
  <si>
    <t>USLUGE ČIŠĆENJA, PRANJA I SLIČNO</t>
  </si>
  <si>
    <t>USLUGE ČUVANJA IMOVINE I OSOBA</t>
  </si>
  <si>
    <t>OSTALE NESPOMENUTE USLUGE</t>
  </si>
  <si>
    <t>OSTALE USLUGE</t>
  </si>
  <si>
    <t>RASHODI ZA USLUGE</t>
  </si>
  <si>
    <t>NAKNADE TROŠKOVA SLUŽBENOG PUTA</t>
  </si>
  <si>
    <t>NAKNADE OSTALIH TROŠKOVA</t>
  </si>
  <si>
    <t>NAKN. TROŠKOVA OSOBAMA IZVAN RADNOG ODN.</t>
  </si>
  <si>
    <t>REPREZENTACIJA</t>
  </si>
  <si>
    <t>PREMIJE OSIGURANJA ZAPOSLENIH</t>
  </si>
  <si>
    <t xml:space="preserve">PREMIJE OSIGURANJA  </t>
  </si>
  <si>
    <t>TUZEMNE ČLANARINE</t>
  </si>
  <si>
    <t>MEĐUNARODNE ČLANARINE</t>
  </si>
  <si>
    <t>ČLANARINE I NORME</t>
  </si>
  <si>
    <t>UPRAVNE I ADMINISTRATIVNE PRISTOJBE</t>
  </si>
  <si>
    <t>SUDSKE PRISTOJBE</t>
  </si>
  <si>
    <t>JAVNOBILJEŽNIČKE PRISTOJBE</t>
  </si>
  <si>
    <t>NOVČANA NAKN. POSLOD. ZBOG NEZAPOŠLJAV. INVAL.</t>
  </si>
  <si>
    <t>OSTALE PRISTOJBE I NAKNADE</t>
  </si>
  <si>
    <t>PRISTOJBE I NAKNADE</t>
  </si>
  <si>
    <t>RASHODI PROTOKOLA ( vijenci, cvijeće... )</t>
  </si>
  <si>
    <t>OSTALI NESPOMENUTI RASHODI POSLOVANJA</t>
  </si>
  <si>
    <t>USLUGE BANAKA</t>
  </si>
  <si>
    <t>USLUGE PLATNOG PROMETA</t>
  </si>
  <si>
    <t>BANKARSKE USLUGE I USLUGE PLATNOG PROMETA</t>
  </si>
  <si>
    <t>ZATEZNE KAMATE IZ POSLOVNIH ODNOSA</t>
  </si>
  <si>
    <t xml:space="preserve">ZATEZNE KAMATE  </t>
  </si>
  <si>
    <t>OSTALI NESPOMENUTI FINANCIJSKI RASHODI</t>
  </si>
  <si>
    <t>OSTALI FINANCIJSKI RASHODI</t>
  </si>
  <si>
    <t>RASHODI POSLOVANJA</t>
  </si>
  <si>
    <t>OSTALE NAKNADE IZ PRORAČUNA U NOVCU</t>
  </si>
  <si>
    <t>OSTALE NAKNADE GRAĐANIMA I KUĆ. IZ PRORAČUNA</t>
  </si>
  <si>
    <t>RAČUNALA I RAČUNALNA OPREMA</t>
  </si>
  <si>
    <t>UREDSKI NAMJEŠTAJ</t>
  </si>
  <si>
    <t>OSTALA UREDSKA OPREMA</t>
  </si>
  <si>
    <t>UREDSKA OPREMA I NAMJEŠTAJ</t>
  </si>
  <si>
    <t>KOMUNIKACIJSKA OPREMA</t>
  </si>
  <si>
    <t>R A S H O D I    UKUPNO</t>
  </si>
  <si>
    <t>RASHODI ZA NABAVU NEFINANCIJSKE IMOVINE</t>
  </si>
  <si>
    <t>VIŠAK  -  MANJAK PRIHODA NAD RASHODIMA</t>
  </si>
  <si>
    <t>ULAGANJA U RAČUNALNE PROGRAME</t>
  </si>
  <si>
    <t>ZVUČNI I TEKSTUALNI ZAPISI</t>
  </si>
  <si>
    <t>NEMATERIJALNA PROIZVEDENA IMOVINA</t>
  </si>
  <si>
    <t>KNJIGE, UMJETNIČKA DJELA I OSTALE IZL. VRIJ.</t>
  </si>
  <si>
    <t xml:space="preserve">KNJIGE  </t>
  </si>
  <si>
    <t>POSTROJENJA I OPREMA</t>
  </si>
  <si>
    <t>UREĐAJI, STROJEVI I OPREMA ZA OSTALE NAMJENE</t>
  </si>
  <si>
    <t>OPREMA</t>
  </si>
  <si>
    <t>OPREMA ZA ODRŽAVANJE I ZAŠTITU</t>
  </si>
  <si>
    <t>SPORTSKA I GLAZBENA OPREMA</t>
  </si>
  <si>
    <t>str.1</t>
  </si>
  <si>
    <t>DRŽAVNI PRORAČUN</t>
  </si>
  <si>
    <t>RIZNICA</t>
  </si>
  <si>
    <t>OSTALO</t>
  </si>
  <si>
    <t>ŽUPANIJSKI PRORAČUN</t>
  </si>
  <si>
    <t>DECENTRALIZ.</t>
  </si>
  <si>
    <t>VLASTITI PRIHODI</t>
  </si>
  <si>
    <t>ZAKUP</t>
  </si>
  <si>
    <t>KAZALIŠTE</t>
  </si>
  <si>
    <t>IZVRŠENO</t>
  </si>
  <si>
    <t>PLAN</t>
  </si>
  <si>
    <t>INDEKS</t>
  </si>
  <si>
    <t xml:space="preserve">INDEKS </t>
  </si>
  <si>
    <t>IZVR / PLAN</t>
  </si>
  <si>
    <t>Donos viška prihoda prethodnih godina</t>
  </si>
  <si>
    <t>Višak prihoda za prijenos</t>
  </si>
  <si>
    <t>TEK.POM. PROR.KOR.IZ PROR. JLP(R)S KOJI NIJE NADL.</t>
  </si>
  <si>
    <t>MATER. I DIJELOVI ZA TEK.I INV. ODRŽAV. OPREME</t>
  </si>
  <si>
    <t>PRIH. NADLEŽNOG PROR. ZA FIN.NEFIN.IMOV.</t>
  </si>
  <si>
    <t>OSTALE TEKUĆE DONACIJE</t>
  </si>
  <si>
    <t>VIŠAK  PRIHODA prethodnih godina</t>
  </si>
  <si>
    <t>str.2</t>
  </si>
  <si>
    <t>NAKNADE ZA KORIŠT. VLAST.AUTOMOBILA U SL.SVRHE</t>
  </si>
  <si>
    <t>str.3</t>
  </si>
  <si>
    <t>MATERIJAL I SIROVINE</t>
  </si>
  <si>
    <t>str.4</t>
  </si>
  <si>
    <t>ELEKTRONSKI MEDIJ</t>
  </si>
  <si>
    <t>str.5</t>
  </si>
  <si>
    <t xml:space="preserve">USLUGE TELEFONA, POŠTE I PRIJEVOZA </t>
  </si>
  <si>
    <t>str.6</t>
  </si>
  <si>
    <t>OSTALE ZATEZNE KAMATE</t>
  </si>
  <si>
    <t>TEKUĆE DONACIJE</t>
  </si>
  <si>
    <t>str.7</t>
  </si>
  <si>
    <t>OSTALA OPREMA ZA ODRŽAVANJE I ZAŠTITU</t>
  </si>
  <si>
    <t>SPORTSKA OPREMA</t>
  </si>
  <si>
    <t>GLAZBENA OPREMA</t>
  </si>
  <si>
    <t>PLAĆE PO SUDSKIM PRESUDAMA</t>
  </si>
  <si>
    <t>DOPRINOSI ZA OBVEZNO ZDR. OSIGUR. - ZAŠTITA ZDRAVLJA</t>
  </si>
  <si>
    <t>DOPRINOSI ZA OBVEZNO OSIG. U SLUČAJU NEZAPOSLENOSTI</t>
  </si>
  <si>
    <t>DOPRINOSI ZA OBVEZNO OSIG. U SLUČAJU NEZAPOSL.</t>
  </si>
  <si>
    <t>ZATEZNE KAMATE ZA POREZE</t>
  </si>
  <si>
    <t>ZATEZNE KAMATE ZA DOPRINOSE</t>
  </si>
  <si>
    <t>str.8</t>
  </si>
  <si>
    <t>TROŠKOVI SUDSKIH POSTUPAKA</t>
  </si>
  <si>
    <t xml:space="preserve">OSTALE NAKNADE IZ PRORAČUNA </t>
  </si>
  <si>
    <t>TEK.POM. IZ DRŽ.PROR.TEMELJEM PRIJENOSA EU SRED.</t>
  </si>
  <si>
    <t>POMOĆI TEMELJEM PRIJENOSA EU SREDSTAVA</t>
  </si>
  <si>
    <t>TEK.POM. IZ DRŽ.PROR.TEM. PRIJEN. EU SRED.</t>
  </si>
  <si>
    <t>ERASMUS+</t>
  </si>
  <si>
    <t>e-tehničar</t>
  </si>
  <si>
    <t>DOPRINOS ZA MIROVINSKO OSIGURANJE</t>
  </si>
  <si>
    <t xml:space="preserve">KAPITALNE DONACIJE </t>
  </si>
  <si>
    <t>KAPITALNE POMOĆI IZ DRŽ.PROR. PROR.KOR.JLP(R)S</t>
  </si>
  <si>
    <t>OSIGURANJE</t>
  </si>
  <si>
    <t>IZLETI</t>
  </si>
  <si>
    <t>OPREMA ZA GRIJANJE, VENTILACIJU I HLAĐENJE</t>
  </si>
  <si>
    <t>SAŽETAK  RAČUNA PRIHODA I RASHODA I RAČUNA FINANCIRANJA</t>
  </si>
  <si>
    <t>SAŽETAK RAČUNA PRIHODA I RASHODA</t>
  </si>
  <si>
    <t>BROJČANA OZNAKA I NAZIV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</si>
  <si>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</si>
  <si>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</si>
  <si>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</si>
  <si>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</si>
  <si>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</si>
  <si>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</si>
  <si>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</si>
  <si>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</si>
  <si>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</si>
  <si>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</si>
  <si>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</si>
  <si>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</si>
  <si>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</si>
  <si>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</si>
  <si>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</si>
  <si>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</si>
  <si>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</si>
  <si>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</si>
  <si>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</si>
  <si>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</si>
  <si>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UKUPNO PRIHODI</t>
  </si>
  <si>
    <t>Prihodi poslovanja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</si>
  <si>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</si>
  <si>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</si>
  <si>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</si>
  <si>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Prihodi od prodaje nefinancijske imovine</t>
  </si>
  <si>
    <t>Prihodi od prodaje proizvedene dugotrajne imovine</t>
  </si>
  <si>
    <t>Prihodi od prodaje građevinskih objekata</t>
  </si>
  <si>
    <t>Stambeni objekti</t>
  </si>
  <si>
    <t>UKUPNO RASHODI</t>
  </si>
  <si>
    <t>Rashodi poslovanja</t>
  </si>
  <si>
    <t>Rashodi za zaposlene</t>
  </si>
  <si>
    <t>Plaće (Bruto)</t>
  </si>
  <si>
    <t>Plaće za redovan rad</t>
  </si>
  <si>
    <t>Materijalni rashodi</t>
  </si>
  <si>
    <t>Naknade troškova zaposlenima</t>
  </si>
  <si>
    <t>Službena putovanja</t>
  </si>
  <si>
    <t>Rashodi za nabavu nefinancijske imovine</t>
  </si>
  <si>
    <t xml:space="preserve">Pomoći proračunskim korisnicima iz proračuna koji im nije nadležan </t>
  </si>
  <si>
    <t>Tekuće pomoći proračunskim korisnicima iz proračuna koji im nije nadležan</t>
  </si>
  <si>
    <t>Kapitalne pomoći proračunskim korisnicima iz proračuna koji im nije nadležan</t>
  </si>
  <si>
    <t>Pomoći temeljem prijenosa EU sredstava</t>
  </si>
  <si>
    <t>Tekuće pomoći temeljem prijenosa EU sredstava</t>
  </si>
  <si>
    <t>Prihodi od imovine</t>
  </si>
  <si>
    <t>Prihodi od financijske imovine</t>
  </si>
  <si>
    <t>Kamate na oročena sredstva i depozite po viđenju</t>
  </si>
  <si>
    <t>Prihodi od pruženih usluga</t>
  </si>
  <si>
    <t>Donacije od pravnih i fizičkih osoba izvan općeg proračuna i povrat donacija po protestiranim jamstvima</t>
  </si>
  <si>
    <t>Tekuće donacije</t>
  </si>
  <si>
    <t>Kapitalne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</si>
  <si>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</si>
  <si>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</si>
  <si>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</si>
  <si>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</si>
  <si>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Kazne, upravne mjere i ostali prihodi</t>
  </si>
  <si>
    <t>Ostali prihodi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</si>
  <si>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</si>
  <si>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</si>
  <si>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</si>
  <si>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</si>
  <si>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</si>
  <si>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Doprinosi za obvezno osiguranje u slučaju nezaposlenosti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</si>
  <si>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</si>
  <si>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</si>
  <si>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</si>
  <si>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</si>
  <si>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</si>
  <si>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</si>
  <si>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</si>
  <si>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</si>
  <si>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</si>
  <si>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</si>
  <si>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</si>
  <si>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</si>
  <si>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</si>
  <si>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</si>
  <si>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</si>
  <si>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</si>
  <si>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</si>
  <si>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</si>
  <si>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</si>
  <si>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</si>
  <si>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</si>
  <si>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</si>
  <si>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</si>
  <si>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</si>
  <si>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</si>
  <si>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</si>
  <si>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</si>
  <si>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</si>
  <si>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</si>
  <si>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</si>
  <si>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</si>
  <si>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</si>
  <si>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Naknade građanima i kućanstvima na temelju osiguranja i druge naknade</t>
  </si>
  <si>
    <t>Naknade građanima i kućanstvima u naravi - neposredno ili putem ustanova izvan javnog sektora</t>
  </si>
  <si>
    <t>Naknade građanima i kućanstvima u novcu</t>
  </si>
  <si>
    <t>Naknade građanima i kućanstvima u naravi</t>
  </si>
  <si>
    <t>Ostali rashodi</t>
  </si>
  <si>
    <t>Tekuće donacije u naravi</t>
  </si>
  <si>
    <t>Rashodi za nabavu proizvedene dugotrajne imovine</t>
  </si>
  <si>
    <t>Postrojenja i oprema</t>
  </si>
  <si>
    <t>Uredska oprema i namještaj</t>
  </si>
  <si>
    <t>Uređaji, strojevi i oprema za ostale namjene</t>
  </si>
  <si>
    <t>Oprema za održavanje i zaštitu</t>
  </si>
  <si>
    <t>Komunikacijska oprema</t>
  </si>
  <si>
    <t>Knjige, umjetnička djela i ostale izložbene vrijednosti</t>
  </si>
  <si>
    <t>Knjige</t>
  </si>
  <si>
    <t>Nematerijalna proizvedena imovina</t>
  </si>
  <si>
    <t>Umjetnička, literarna i znanstvena djela</t>
  </si>
  <si>
    <t>IZVJEŠTAJ O PRIHODIMA I RASHODIMA PREMA IZVORIMA FINANCIRANJA</t>
  </si>
  <si>
    <t xml:space="preserve">UKUPNO PRIHODI </t>
  </si>
  <si>
    <t>1 Opći prihodi i primici</t>
  </si>
  <si>
    <t>2 Doprinosi</t>
  </si>
  <si>
    <t>3 Vlastiti prihodi</t>
  </si>
  <si>
    <t>12 Sredstva učešća za pomoći         (122)</t>
  </si>
  <si>
    <t>14 Prihodi od nefinancijske imovine    (14)</t>
  </si>
  <si>
    <t>15 Administrativne(upravne) pristojbe  (15)</t>
  </si>
  <si>
    <t>4 Prihodi za posebne namjene</t>
  </si>
  <si>
    <t>5 Pomoći</t>
  </si>
  <si>
    <t>6 Donacije</t>
  </si>
  <si>
    <t xml:space="preserve">7 Prihodi od prodaje ili zamjene nefinancijske imovine            </t>
  </si>
  <si>
    <t>8 Namjenski primici</t>
  </si>
  <si>
    <t>IZVJEŠTAJ O RASHODIMA PREMA FUNKCIJSKOJ KLASIFIKACIJI</t>
  </si>
  <si>
    <t>09 Obrazovanje</t>
  </si>
  <si>
    <t>0922 Više srednjoškolsko obrazovanje</t>
  </si>
  <si>
    <t>0960 Dodatne usluge u obrazovanju</t>
  </si>
  <si>
    <t>I. OPĆI DIO</t>
  </si>
  <si>
    <t xml:space="preserve"> RAČUN FINANCIRANJA</t>
  </si>
  <si>
    <t xml:space="preserve">IZVJEŠTAJ RAČUNA FINANCIRANJA PREMA EKONOMSKOJ KLASIFIKACIJI 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</si>
  <si>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</si>
  <si>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</si>
  <si>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</si>
  <si>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</si>
  <si>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Primljeni krediti i zajmovi od kreditnih i ostalih financijskih institucija u javnom sektoru</t>
  </si>
  <si>
    <t>Primljeni krediti od kreditnih institucija u javnom sektoru</t>
  </si>
  <si>
    <t>Otplata glavnice primljenih kredita i zajmova od kreditnih i ostalih financijskih institucija u javnom sektoru</t>
  </si>
  <si>
    <t>Otplata glavnice primljenih kredita od kreditnih institucija u javnom sektoru</t>
  </si>
  <si>
    <t>II. POSEBNI DIO</t>
  </si>
  <si>
    <t>IZVJEŠTAJ PO PROGRAMSKOJ KLASIFIKACIJI</t>
  </si>
  <si>
    <t>5=4/3*100</t>
  </si>
  <si>
    <t>Srednjoškolsko obrazovanje - decentralizacija</t>
  </si>
  <si>
    <t>Program P16</t>
  </si>
  <si>
    <t>Aktivnost A000204</t>
  </si>
  <si>
    <t>Redovna djelatnost SŠ</t>
  </si>
  <si>
    <t>Izvor 122</t>
  </si>
  <si>
    <t>Decentralizirane funkcije SŠ</t>
  </si>
  <si>
    <t>Ekon. klas. 321</t>
  </si>
  <si>
    <t>Ekon. klas. 322</t>
  </si>
  <si>
    <t>Ekon. klas. 323</t>
  </si>
  <si>
    <t>Ekon. klas. 324</t>
  </si>
  <si>
    <t>Ekon. klas. 329</t>
  </si>
  <si>
    <t>Ekon. klas. 343</t>
  </si>
  <si>
    <t>Ekon. klas. 422</t>
  </si>
  <si>
    <t>Ekon. klas. 424</t>
  </si>
  <si>
    <t>Knjige, umjetnička djela i ostale vrijednosti</t>
  </si>
  <si>
    <t>Program P17</t>
  </si>
  <si>
    <t>Srednjoškolsko obrazovanje - iznad standarda</t>
  </si>
  <si>
    <t>Aktivnost A000075</t>
  </si>
  <si>
    <t>Županijska natjecanja SŠ</t>
  </si>
  <si>
    <t>Izvor 15</t>
  </si>
  <si>
    <t>Administrativne (upravne) pristojbe</t>
  </si>
  <si>
    <t>Aktivnost A000076</t>
  </si>
  <si>
    <t>Kulturne i javne djelatnosti škola SŠ</t>
  </si>
  <si>
    <t>Izvor 11</t>
  </si>
  <si>
    <t>Opći prihodi i primici</t>
  </si>
  <si>
    <t>Aktivnost A000300</t>
  </si>
  <si>
    <t>Sufinanciranje e-tehničara u SŠ</t>
  </si>
  <si>
    <t>Izvor 14</t>
  </si>
  <si>
    <t>Prihodi od nefinancijske imovine</t>
  </si>
  <si>
    <t>Aktivnost A000301</t>
  </si>
  <si>
    <t>Osiguranje školskih zgrada</t>
  </si>
  <si>
    <t>Ekon. klas. 311</t>
  </si>
  <si>
    <t>Ekon. klas. 312</t>
  </si>
  <si>
    <t>Ekon. klas. 313</t>
  </si>
  <si>
    <t>Plaće (bruto)</t>
  </si>
  <si>
    <t>Pomoći - korisnici</t>
  </si>
  <si>
    <t>Program P1</t>
  </si>
  <si>
    <t>Redovne djelatnosti</t>
  </si>
  <si>
    <t>Aktivnost A000283</t>
  </si>
  <si>
    <t>Ostali i vlastiti prihodi proračunskog korisnika</t>
  </si>
  <si>
    <t>Ekon. klas. 372</t>
  </si>
  <si>
    <t>Ekon. klas. 381</t>
  </si>
  <si>
    <t>Ostale naknade građanima i kućanstvima</t>
  </si>
  <si>
    <t>Izvor 511</t>
  </si>
  <si>
    <t>Donacije</t>
  </si>
  <si>
    <t>Izvor 611</t>
  </si>
  <si>
    <t>Prihodi od prodaje ili zamjene nefinancijske imovine</t>
  </si>
  <si>
    <t>Aktivnost T000168</t>
  </si>
  <si>
    <t>Erasmus+ projekt</t>
  </si>
  <si>
    <t>PREMIJE OSIGURANJA OSTALE IMOVINE</t>
  </si>
  <si>
    <t>Vlastiti izvori</t>
  </si>
  <si>
    <t>Rezultat poslovanja</t>
  </si>
  <si>
    <t>Višak / Manjak prihoda</t>
  </si>
  <si>
    <t>Višak prihoda</t>
  </si>
  <si>
    <t>DONACIJE</t>
  </si>
  <si>
    <t>ZAKUPNINE I NAJAMNINE ZA OPREMU</t>
  </si>
  <si>
    <t>OSTALI RASHODI ZA SLUŽBENA PUTOVANJA</t>
  </si>
  <si>
    <t>NAKNADE ZA SMJEŠTAJ NA SLUŽB. PUTU U INOZ.</t>
  </si>
  <si>
    <t>OSTALE ZDRAVSTVENE I VETER. USLUGE</t>
  </si>
  <si>
    <t>31 Vlastiti prihodi                              (32)</t>
  </si>
  <si>
    <r>
      <t xml:space="preserve">51 Pomoći  EU          </t>
    </r>
    <r>
      <rPr>
        <i/>
        <sz val="8"/>
        <color rgb="FFFF0000"/>
        <rFont val="Arial"/>
        <family val="2"/>
        <charset val="238"/>
      </rPr>
      <t>ERASMUS</t>
    </r>
    <r>
      <rPr>
        <i/>
        <sz val="10"/>
        <rFont val="Arial"/>
        <family val="2"/>
        <charset val="238"/>
      </rPr>
      <t xml:space="preserve">        (566)</t>
    </r>
  </si>
  <si>
    <t>52 Ostale pomoći                           (511)</t>
  </si>
  <si>
    <t>61 Donacije                                   (611)</t>
  </si>
  <si>
    <t xml:space="preserve">71 Prihodi od prodaje ili zamjene nefinancijske imovine                     (711)                   </t>
  </si>
  <si>
    <t>Izvor 566</t>
  </si>
  <si>
    <t>Izvor 32</t>
  </si>
  <si>
    <t>Izvor 711</t>
  </si>
  <si>
    <t>11 Opći prih. i prim.                          (11)</t>
  </si>
  <si>
    <t>11 Opći prih. i prim.                        (11)</t>
  </si>
  <si>
    <t>2025.</t>
  </si>
  <si>
    <t>2025/2024.</t>
  </si>
  <si>
    <t>KAMATA</t>
  </si>
  <si>
    <t>KNJIŽNA GRAĐA</t>
  </si>
  <si>
    <t>NAMIRNICE</t>
  </si>
  <si>
    <t>IZVORNI PLAN ILI REBALANS 2025.*</t>
  </si>
  <si>
    <t>TEKUĆI PLAN 2025.*</t>
  </si>
  <si>
    <t>Aktivnost K000181</t>
  </si>
  <si>
    <t>Sufinanciranje nabave knjižničke građe</t>
  </si>
  <si>
    <t>KOMERCIJALNA I TRGOVAČKA ŠKOLA BJELOVAR</t>
  </si>
  <si>
    <t>oprema</t>
  </si>
  <si>
    <t>PRIHODI OD PRODAJE POSTROJENJA I OPREME</t>
  </si>
  <si>
    <t xml:space="preserve">POMOĆNI I SANITETSKI MATERIJAL </t>
  </si>
  <si>
    <t xml:space="preserve">POMOĆNI I SANITETSKI MATERIJAL  </t>
  </si>
  <si>
    <t>TELEFONI I OST. KOM. UREĐAJI</t>
  </si>
  <si>
    <t xml:space="preserve">51 Pomoći  EU </t>
  </si>
  <si>
    <t xml:space="preserve">52 Ostale pomoći </t>
  </si>
  <si>
    <t xml:space="preserve">51 Pomoći  EU  </t>
  </si>
  <si>
    <r>
      <rPr>
        <b/>
        <sz val="10"/>
        <color theme="1"/>
        <rFont val="Arial Black"/>
        <family val="2"/>
        <charset val="238"/>
      </rPr>
      <t>IZVJEŠTAJ O IZVRŠENJU FINANCIJSKOG PLANA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Arial Black"/>
        <family val="2"/>
        <charset val="238"/>
      </rPr>
      <t xml:space="preserve"> I - XII 2025.</t>
    </r>
  </si>
  <si>
    <t>I - XII 2024.</t>
  </si>
  <si>
    <t>I - XII 2025.</t>
  </si>
  <si>
    <t xml:space="preserve">OSTVARENJE/IZVRŠENJE 
01.-12.2024. </t>
  </si>
  <si>
    <t xml:space="preserve">OSTVARENJE/IZVRŠENJE 
01.-12.2025. </t>
  </si>
  <si>
    <t>25 03 01 103</t>
  </si>
  <si>
    <t>U Bjelovaru,  26.01.2026.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</si>
</sst>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n_-;\-* #,##0.00\ _k_n_-;_-* &quot;-&quot;??\ _k_n_-;_-@_-"/>
    <numFmt numFmtId="164" formatCode="_-* #,##0\ _k_n_-;\-* #,##0\ _k_n_-;_-* &quot;-&quot;??\ _k_n_-;_-@_-"/>
  </numFmts>
  <fonts count="7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 Black"/>
      <family val="2"/>
      <charset val="238"/>
    </font>
    <font>
      <sz val="7.5"/>
      <color theme="1"/>
      <name val="Arial Narrow"/>
      <family val="2"/>
      <charset val="238"/>
    </font>
    <font>
      <b/>
      <sz val="7.5"/>
      <color theme="1"/>
      <name val="Arial Narrow"/>
      <family val="2"/>
      <charset val="238"/>
    </font>
    <font>
      <b/>
      <sz val="9"/>
      <color theme="8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Arial Narrow"/>
      <family val="2"/>
      <charset val="238"/>
    </font>
    <font>
      <sz val="7.5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7.5"/>
      <name val="Arial Narrow"/>
      <family val="2"/>
      <charset val="238"/>
    </font>
    <font>
      <b/>
      <sz val="8"/>
      <name val="Arial Narrow"/>
      <family val="2"/>
      <charset val="238"/>
    </font>
    <font>
      <b/>
      <sz val="11"/>
      <name val="Calibri"/>
      <family val="2"/>
      <charset val="238"/>
      <scheme val="minor"/>
    </font>
    <font>
      <sz val="9"/>
      <color theme="4" tint="-0.24997711111789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4" tint="-0.249977111117893"/>
      <name val="Arial"/>
      <family val="2"/>
      <charset val="238"/>
    </font>
    <font>
      <sz val="7"/>
      <color theme="1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sz val="7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7"/>
      <name val="Arial Narrow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rgb="FF0070C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sz val="14"/>
      <color rgb="FF0070C0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70C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sz val="7.5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7.5"/>
      <color theme="1"/>
      <name val="Arial"/>
      <family val="2"/>
      <charset val="238"/>
    </font>
    <font>
      <sz val="9"/>
      <color rgb="FFFF0000"/>
      <name val="Arial Narrow"/>
      <family val="2"/>
      <charset val="238"/>
    </font>
    <font>
      <sz val="8"/>
      <color rgb="FFFF0000"/>
      <name val="Arial Narrow"/>
      <family val="2"/>
      <charset val="238"/>
    </font>
    <font>
      <b/>
      <sz val="7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8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4" fillId="0" borderId="0"/>
    <xf numFmtId="0" fontId="34" fillId="0" borderId="0"/>
    <xf numFmtId="0" fontId="41" fillId="0" borderId="0"/>
    <xf numFmtId="0" fontId="34" fillId="0" borderId="0"/>
    <xf numFmtId="0" fontId="34" fillId="0" borderId="0"/>
    <xf numFmtId="0" fontId="34" fillId="0" borderId="0"/>
    <xf numFmtId="0" fontId="34" fillId="0" borderId="0"/>
  </cellStyleXfs>
  <cellXfs count="35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2" xfId="0" applyBorder="1" applyAlignment="1">
      <alignment horizontal="center"/>
    </xf>
    <xf numFmtId="0" fontId="2" fillId="0" borderId="2" xfId="0" applyFont="1" applyBorder="1"/>
    <xf numFmtId="0" fontId="5" fillId="0" borderId="3" xfId="0" applyFont="1" applyBorder="1" applyAlignment="1">
      <alignment horizontal="center"/>
    </xf>
    <xf numFmtId="43" fontId="2" fillId="0" borderId="0" xfId="1" applyFont="1"/>
    <xf numFmtId="43" fontId="2" fillId="0" borderId="2" xfId="1" applyFont="1" applyBorder="1"/>
    <xf numFmtId="0" fontId="2" fillId="0" borderId="4" xfId="0" applyFont="1" applyBorder="1"/>
    <xf numFmtId="0" fontId="5" fillId="0" borderId="5" xfId="0" applyFont="1" applyBorder="1" applyAlignment="1">
      <alignment horizontal="center"/>
    </xf>
    <xf numFmtId="43" fontId="2" fillId="0" borderId="0" xfId="1" applyFont="1" applyBorder="1"/>
    <xf numFmtId="43" fontId="2" fillId="0" borderId="1" xfId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/>
    <xf numFmtId="0" fontId="6" fillId="0" borderId="1" xfId="0" applyFont="1" applyBorder="1"/>
    <xf numFmtId="43" fontId="3" fillId="0" borderId="0" xfId="1" applyFont="1" applyBorder="1"/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2" xfId="0" applyFont="1" applyBorder="1"/>
    <xf numFmtId="43" fontId="3" fillId="0" borderId="2" xfId="1" applyFont="1" applyBorder="1"/>
    <xf numFmtId="43" fontId="5" fillId="0" borderId="0" xfId="1" applyFont="1" applyAlignment="1">
      <alignment horizontal="center"/>
    </xf>
    <xf numFmtId="43" fontId="2" fillId="0" borderId="9" xfId="1" applyFont="1" applyBorder="1"/>
    <xf numFmtId="43" fontId="2" fillId="0" borderId="1" xfId="1" applyFont="1" applyBorder="1" applyAlignment="1">
      <alignment horizontal="center"/>
    </xf>
    <xf numFmtId="43" fontId="7" fillId="0" borderId="0" xfId="1" applyFont="1" applyAlignment="1">
      <alignment horizontal="center"/>
    </xf>
    <xf numFmtId="43" fontId="7" fillId="0" borderId="0" xfId="1" applyFont="1"/>
    <xf numFmtId="43" fontId="7" fillId="0" borderId="1" xfId="1" applyFont="1" applyBorder="1" applyAlignment="1">
      <alignment horizontal="center"/>
    </xf>
    <xf numFmtId="43" fontId="7" fillId="0" borderId="9" xfId="1" applyFont="1" applyBorder="1"/>
    <xf numFmtId="43" fontId="7" fillId="0" borderId="1" xfId="1" applyFont="1" applyBorder="1"/>
    <xf numFmtId="43" fontId="8" fillId="0" borderId="1" xfId="1" applyFont="1" applyBorder="1"/>
    <xf numFmtId="43" fontId="7" fillId="0" borderId="0" xfId="1" applyFont="1" applyBorder="1"/>
    <xf numFmtId="43" fontId="7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1" xfId="1" applyFont="1" applyBorder="1" applyAlignment="1">
      <alignment horizontal="center" wrapText="1"/>
    </xf>
    <xf numFmtId="43" fontId="9" fillId="0" borderId="1" xfId="1" applyFont="1" applyBorder="1" applyAlignment="1">
      <alignment horizontal="center"/>
    </xf>
    <xf numFmtId="43" fontId="10" fillId="0" borderId="1" xfId="1" applyFont="1" applyBorder="1" applyAlignment="1">
      <alignment horizontal="center"/>
    </xf>
    <xf numFmtId="43" fontId="10" fillId="0" borderId="1" xfId="1" applyFont="1" applyBorder="1" applyAlignment="1"/>
    <xf numFmtId="43" fontId="7" fillId="0" borderId="1" xfId="1" applyFont="1" applyBorder="1" applyAlignment="1"/>
    <xf numFmtId="164" fontId="2" fillId="0" borderId="0" xfId="1" applyNumberFormat="1" applyFont="1"/>
    <xf numFmtId="164" fontId="5" fillId="0" borderId="1" xfId="1" applyNumberFormat="1" applyFont="1" applyBorder="1" applyAlignment="1">
      <alignment horizontal="center"/>
    </xf>
    <xf numFmtId="164" fontId="10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/>
    <xf numFmtId="43" fontId="8" fillId="0" borderId="2" xfId="1" applyFont="1" applyBorder="1"/>
    <xf numFmtId="0" fontId="0" fillId="0" borderId="1" xfId="0" applyBorder="1"/>
    <xf numFmtId="43" fontId="0" fillId="0" borderId="1" xfId="0" applyNumberFormat="1" applyBorder="1"/>
    <xf numFmtId="0" fontId="7" fillId="0" borderId="3" xfId="0" applyFont="1" applyBorder="1" applyAlignment="1">
      <alignment horizontal="center"/>
    </xf>
    <xf numFmtId="0" fontId="7" fillId="0" borderId="0" xfId="0" applyFont="1"/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/>
    <xf numFmtId="0" fontId="7" fillId="0" borderId="2" xfId="0" applyFont="1" applyBorder="1"/>
    <xf numFmtId="0" fontId="8" fillId="0" borderId="2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3" fontId="5" fillId="0" borderId="0" xfId="1" applyFont="1"/>
    <xf numFmtId="0" fontId="12" fillId="0" borderId="0" xfId="0" applyFont="1" applyAlignment="1">
      <alignment horizontal="left"/>
    </xf>
    <xf numFmtId="43" fontId="12" fillId="0" borderId="0" xfId="1" applyFont="1"/>
    <xf numFmtId="43" fontId="12" fillId="0" borderId="1" xfId="1" applyFont="1" applyBorder="1" applyAlignment="1">
      <alignment horizontal="center"/>
    </xf>
    <xf numFmtId="43" fontId="12" fillId="0" borderId="9" xfId="1" applyFont="1" applyBorder="1"/>
    <xf numFmtId="43" fontId="12" fillId="0" borderId="1" xfId="1" applyFont="1" applyBorder="1"/>
    <xf numFmtId="43" fontId="13" fillId="0" borderId="1" xfId="1" applyFont="1" applyBorder="1"/>
    <xf numFmtId="43" fontId="5" fillId="0" borderId="1" xfId="0" applyNumberFormat="1" applyFont="1" applyBorder="1"/>
    <xf numFmtId="0" fontId="14" fillId="0" borderId="1" xfId="0" applyFont="1" applyBorder="1"/>
    <xf numFmtId="43" fontId="2" fillId="0" borderId="1" xfId="0" applyNumberFormat="1" applyFont="1" applyBorder="1"/>
    <xf numFmtId="43" fontId="15" fillId="0" borderId="1" xfId="0" applyNumberFormat="1" applyFont="1" applyBorder="1"/>
    <xf numFmtId="0" fontId="16" fillId="0" borderId="1" xfId="0" applyFont="1" applyBorder="1" applyAlignment="1">
      <alignment horizontal="center"/>
    </xf>
    <xf numFmtId="43" fontId="17" fillId="0" borderId="1" xfId="1" applyFont="1" applyBorder="1"/>
    <xf numFmtId="43" fontId="17" fillId="0" borderId="0" xfId="1" applyFont="1" applyBorder="1"/>
    <xf numFmtId="164" fontId="17" fillId="0" borderId="1" xfId="1" applyNumberFormat="1" applyFont="1" applyBorder="1"/>
    <xf numFmtId="0" fontId="18" fillId="0" borderId="1" xfId="0" applyFont="1" applyBorder="1" applyAlignment="1">
      <alignment horizontal="center"/>
    </xf>
    <xf numFmtId="43" fontId="19" fillId="0" borderId="1" xfId="1" applyFont="1" applyBorder="1"/>
    <xf numFmtId="43" fontId="18" fillId="0" borderId="1" xfId="1" applyFont="1" applyBorder="1"/>
    <xf numFmtId="0" fontId="16" fillId="0" borderId="0" xfId="0" applyFont="1"/>
    <xf numFmtId="43" fontId="20" fillId="0" borderId="1" xfId="1" applyFont="1" applyBorder="1"/>
    <xf numFmtId="43" fontId="21" fillId="0" borderId="1" xfId="1" applyFont="1" applyBorder="1"/>
    <xf numFmtId="43" fontId="22" fillId="0" borderId="1" xfId="1" applyFont="1" applyBorder="1"/>
    <xf numFmtId="0" fontId="23" fillId="0" borderId="1" xfId="0" applyFont="1" applyBorder="1" applyAlignment="1">
      <alignment horizontal="center"/>
    </xf>
    <xf numFmtId="0" fontId="20" fillId="0" borderId="1" xfId="0" applyFont="1" applyBorder="1"/>
    <xf numFmtId="43" fontId="20" fillId="0" borderId="0" xfId="1" applyFont="1" applyBorder="1"/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23" fillId="0" borderId="0" xfId="0" applyFont="1"/>
    <xf numFmtId="43" fontId="24" fillId="0" borderId="1" xfId="1" applyFont="1" applyBorder="1"/>
    <xf numFmtId="164" fontId="20" fillId="0" borderId="1" xfId="1" applyNumberFormat="1" applyFont="1" applyBorder="1"/>
    <xf numFmtId="43" fontId="3" fillId="0" borderId="9" xfId="1" applyFont="1" applyBorder="1"/>
    <xf numFmtId="43" fontId="13" fillId="0" borderId="9" xfId="1" applyFont="1" applyBorder="1"/>
    <xf numFmtId="43" fontId="8" fillId="0" borderId="9" xfId="1" applyFont="1" applyBorder="1"/>
    <xf numFmtId="0" fontId="5" fillId="0" borderId="1" xfId="0" applyFont="1" applyBorder="1"/>
    <xf numFmtId="0" fontId="5" fillId="0" borderId="9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43" fontId="26" fillId="0" borderId="1" xfId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3" fontId="13" fillId="0" borderId="9" xfId="1" applyFont="1" applyBorder="1" applyAlignment="1">
      <alignment horizontal="center"/>
    </xf>
    <xf numFmtId="43" fontId="8" fillId="0" borderId="9" xfId="1" applyFont="1" applyBorder="1" applyAlignment="1">
      <alignment horizontal="center"/>
    </xf>
    <xf numFmtId="43" fontId="8" fillId="0" borderId="1" xfId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3" fontId="1" fillId="0" borderId="0" xfId="1" applyFont="1" applyBorder="1"/>
    <xf numFmtId="0" fontId="3" fillId="0" borderId="5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164" fontId="2" fillId="0" borderId="2" xfId="1" applyNumberFormat="1" applyFont="1" applyBorder="1"/>
    <xf numFmtId="43" fontId="12" fillId="0" borderId="2" xfId="1" applyFont="1" applyBorder="1"/>
    <xf numFmtId="43" fontId="7" fillId="0" borderId="2" xfId="1" applyFont="1" applyBorder="1"/>
    <xf numFmtId="43" fontId="2" fillId="0" borderId="7" xfId="1" applyFont="1" applyBorder="1"/>
    <xf numFmtId="0" fontId="25" fillId="0" borderId="5" xfId="0" applyFont="1" applyBorder="1" applyAlignment="1">
      <alignment horizontal="left"/>
    </xf>
    <xf numFmtId="43" fontId="9" fillId="0" borderId="0" xfId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3" fontId="26" fillId="0" borderId="0" xfId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3" fontId="28" fillId="0" borderId="1" xfId="1" applyFont="1" applyBorder="1" applyAlignment="1">
      <alignment horizontal="center"/>
    </xf>
    <xf numFmtId="43" fontId="27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9" fillId="0" borderId="1" xfId="0" applyFont="1" applyBorder="1"/>
    <xf numFmtId="0" fontId="1" fillId="0" borderId="9" xfId="0" applyFont="1" applyBorder="1" applyAlignment="1">
      <alignment horizontal="center"/>
    </xf>
    <xf numFmtId="0" fontId="3" fillId="0" borderId="9" xfId="0" applyFont="1" applyBorder="1"/>
    <xf numFmtId="164" fontId="3" fillId="0" borderId="9" xfId="1" applyNumberFormat="1" applyFont="1" applyBorder="1"/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0" fontId="0" fillId="0" borderId="9" xfId="0" applyBorder="1" applyAlignment="1">
      <alignment horizontal="center"/>
    </xf>
    <xf numFmtId="0" fontId="2" fillId="0" borderId="9" xfId="0" applyFont="1" applyBorder="1"/>
    <xf numFmtId="164" fontId="2" fillId="0" borderId="9" xfId="1" applyNumberFormat="1" applyFont="1" applyBorder="1"/>
    <xf numFmtId="0" fontId="7" fillId="0" borderId="9" xfId="0" applyFont="1" applyBorder="1"/>
    <xf numFmtId="43" fontId="17" fillId="0" borderId="2" xfId="1" applyFont="1" applyBorder="1"/>
    <xf numFmtId="0" fontId="5" fillId="0" borderId="0" xfId="0" applyFont="1"/>
    <xf numFmtId="0" fontId="5" fillId="0" borderId="1" xfId="0" applyFont="1" applyBorder="1" applyAlignment="1">
      <alignment horizontal="center"/>
    </xf>
    <xf numFmtId="43" fontId="29" fillId="0" borderId="1" xfId="1" applyFont="1" applyBorder="1"/>
    <xf numFmtId="43" fontId="30" fillId="0" borderId="1" xfId="1" applyFont="1" applyBorder="1"/>
    <xf numFmtId="43" fontId="30" fillId="0" borderId="2" xfId="1" applyFont="1" applyBorder="1"/>
    <xf numFmtId="43" fontId="2" fillId="0" borderId="10" xfId="1" applyFont="1" applyBorder="1"/>
    <xf numFmtId="43" fontId="0" fillId="0" borderId="1" xfId="1" applyFont="1" applyBorder="1"/>
    <xf numFmtId="0" fontId="12" fillId="0" borderId="1" xfId="0" applyFont="1" applyBorder="1"/>
    <xf numFmtId="43" fontId="31" fillId="0" borderId="1" xfId="1" applyFont="1" applyBorder="1"/>
    <xf numFmtId="43" fontId="29" fillId="0" borderId="0" xfId="1" applyFont="1"/>
    <xf numFmtId="43" fontId="29" fillId="0" borderId="1" xfId="1" applyFont="1" applyBorder="1" applyAlignment="1">
      <alignment horizontal="center"/>
    </xf>
    <xf numFmtId="43" fontId="29" fillId="0" borderId="9" xfId="1" applyFont="1" applyBorder="1"/>
    <xf numFmtId="43" fontId="33" fillId="0" borderId="1" xfId="1" applyFont="1" applyBorder="1"/>
    <xf numFmtId="43" fontId="30" fillId="0" borderId="9" xfId="1" applyFont="1" applyBorder="1"/>
    <xf numFmtId="43" fontId="29" fillId="0" borderId="1" xfId="1" applyFont="1" applyBorder="1" applyAlignment="1"/>
    <xf numFmtId="43" fontId="29" fillId="0" borderId="2" xfId="1" applyFont="1" applyBorder="1"/>
    <xf numFmtId="0" fontId="37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right" vertical="center"/>
    </xf>
    <xf numFmtId="0" fontId="39" fillId="0" borderId="1" xfId="0" quotePrefix="1" applyFont="1" applyBorder="1" applyAlignment="1">
      <alignment horizontal="center" vertical="center" wrapText="1"/>
    </xf>
    <xf numFmtId="0" fontId="40" fillId="0" borderId="1" xfId="0" quotePrefix="1" applyFont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left" vertical="center"/>
    </xf>
    <xf numFmtId="0" fontId="41" fillId="3" borderId="7" xfId="0" applyFont="1" applyFill="1" applyBorder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34" fillId="0" borderId="0" xfId="0" applyFont="1"/>
    <xf numFmtId="0" fontId="39" fillId="2" borderId="1" xfId="0" applyFont="1" applyFill="1" applyBorder="1" applyAlignment="1">
      <alignment horizontal="center" vertical="center" wrapText="1"/>
    </xf>
    <xf numFmtId="0" fontId="40" fillId="0" borderId="1" xfId="0" quotePrefix="1" applyFont="1" applyBorder="1" applyAlignment="1">
      <alignment horizontal="center" vertical="center"/>
    </xf>
    <xf numFmtId="0" fontId="44" fillId="0" borderId="10" xfId="0" applyFont="1" applyBorder="1" applyAlignment="1">
      <alignment horizontal="right" vertical="center"/>
    </xf>
    <xf numFmtId="2" fontId="41" fillId="0" borderId="1" xfId="1" applyNumberFormat="1" applyFont="1" applyBorder="1" applyAlignment="1">
      <alignment horizontal="center" vertical="center" wrapText="1"/>
    </xf>
    <xf numFmtId="2" fontId="34" fillId="0" borderId="1" xfId="1" applyNumberFormat="1" applyFont="1" applyBorder="1" applyAlignment="1">
      <alignment horizontal="center"/>
    </xf>
    <xf numFmtId="1" fontId="34" fillId="0" borderId="1" xfId="1" applyNumberFormat="1" applyFont="1" applyBorder="1" applyAlignment="1">
      <alignment horizontal="center"/>
    </xf>
    <xf numFmtId="1" fontId="39" fillId="3" borderId="1" xfId="1" applyNumberFormat="1" applyFont="1" applyFill="1" applyBorder="1" applyAlignment="1">
      <alignment horizontal="center" vertical="center" wrapText="1"/>
    </xf>
    <xf numFmtId="2" fontId="39" fillId="3" borderId="1" xfId="1" quotePrefix="1" applyNumberFormat="1" applyFont="1" applyFill="1" applyBorder="1" applyAlignment="1">
      <alignment horizontal="center" wrapText="1"/>
    </xf>
    <xf numFmtId="0" fontId="34" fillId="0" borderId="0" xfId="0" applyFont="1" applyAlignment="1">
      <alignment vertical="center" wrapText="1"/>
    </xf>
    <xf numFmtId="0" fontId="36" fillId="2" borderId="1" xfId="0" applyFont="1" applyFill="1" applyBorder="1" applyAlignment="1">
      <alignment horizontal="left" vertical="center" wrapText="1"/>
    </xf>
    <xf numFmtId="0" fontId="41" fillId="2" borderId="1" xfId="0" applyFont="1" applyFill="1" applyBorder="1" applyAlignment="1">
      <alignment horizontal="left" vertical="center" wrapText="1"/>
    </xf>
    <xf numFmtId="0" fontId="41" fillId="2" borderId="1" xfId="0" quotePrefix="1" applyFont="1" applyFill="1" applyBorder="1" applyAlignment="1">
      <alignment horizontal="left" vertical="center"/>
    </xf>
    <xf numFmtId="0" fontId="46" fillId="2" borderId="1" xfId="0" quotePrefix="1" applyFont="1" applyFill="1" applyBorder="1" applyAlignment="1">
      <alignment horizontal="left" vertical="center"/>
    </xf>
    <xf numFmtId="0" fontId="36" fillId="2" borderId="1" xfId="0" quotePrefix="1" applyFont="1" applyFill="1" applyBorder="1" applyAlignment="1">
      <alignment horizontal="left" vertical="center"/>
    </xf>
    <xf numFmtId="0" fontId="41" fillId="2" borderId="1" xfId="0" quotePrefix="1" applyFont="1" applyFill="1" applyBorder="1" applyAlignment="1">
      <alignment horizontal="left" vertical="center" wrapText="1"/>
    </xf>
    <xf numFmtId="0" fontId="36" fillId="2" borderId="1" xfId="0" applyFont="1" applyFill="1" applyBorder="1" applyAlignment="1">
      <alignment horizontal="left" vertical="center"/>
    </xf>
    <xf numFmtId="0" fontId="36" fillId="2" borderId="1" xfId="0" applyFont="1" applyFill="1" applyBorder="1" applyAlignment="1">
      <alignment vertical="center" wrapText="1"/>
    </xf>
    <xf numFmtId="0" fontId="48" fillId="0" borderId="0" xfId="0" applyFont="1" applyAlignment="1">
      <alignment vertical="center" wrapText="1"/>
    </xf>
    <xf numFmtId="0" fontId="41" fillId="0" borderId="1" xfId="3" applyFont="1" applyBorder="1" applyAlignment="1">
      <alignment horizontal="left" vertical="center" wrapText="1"/>
    </xf>
    <xf numFmtId="43" fontId="34" fillId="0" borderId="0" xfId="1" applyFont="1" applyAlignment="1">
      <alignment vertical="center" wrapText="1"/>
    </xf>
    <xf numFmtId="43" fontId="34" fillId="2" borderId="1" xfId="1" applyFont="1" applyFill="1" applyBorder="1" applyAlignment="1">
      <alignment horizontal="right"/>
    </xf>
    <xf numFmtId="43" fontId="42" fillId="0" borderId="0" xfId="1" applyFont="1" applyAlignment="1">
      <alignment horizontal="center" vertical="center" wrapText="1"/>
    </xf>
    <xf numFmtId="43" fontId="34" fillId="3" borderId="1" xfId="1" applyFont="1" applyFill="1" applyBorder="1" applyAlignment="1">
      <alignment horizontal="center" vertical="center" wrapText="1"/>
    </xf>
    <xf numFmtId="43" fontId="4" fillId="0" borderId="0" xfId="1" applyFont="1"/>
    <xf numFmtId="43" fontId="50" fillId="0" borderId="1" xfId="1" applyFont="1" applyBorder="1"/>
    <xf numFmtId="0" fontId="34" fillId="0" borderId="1" xfId="3" applyBorder="1" applyAlignment="1">
      <alignment horizontal="left" vertical="center" wrapText="1"/>
    </xf>
    <xf numFmtId="43" fontId="39" fillId="2" borderId="1" xfId="1" applyFont="1" applyFill="1" applyBorder="1" applyAlignment="1">
      <alignment horizontal="right"/>
    </xf>
    <xf numFmtId="0" fontId="41" fillId="2" borderId="0" xfId="0" quotePrefix="1" applyFont="1" applyFill="1" applyAlignment="1">
      <alignment horizontal="left" vertical="center"/>
    </xf>
    <xf numFmtId="0" fontId="41" fillId="2" borderId="0" xfId="0" quotePrefix="1" applyFont="1" applyFill="1" applyAlignment="1">
      <alignment horizontal="left" vertical="center" wrapText="1"/>
    </xf>
    <xf numFmtId="43" fontId="34" fillId="2" borderId="0" xfId="1" applyFont="1" applyFill="1" applyBorder="1" applyAlignment="1">
      <alignment horizontal="right"/>
    </xf>
    <xf numFmtId="0" fontId="51" fillId="0" borderId="1" xfId="0" applyFont="1" applyBorder="1" applyAlignment="1">
      <alignment horizontal="center" vertical="center" wrapText="1"/>
    </xf>
    <xf numFmtId="0" fontId="52" fillId="0" borderId="1" xfId="1" applyNumberFormat="1" applyFont="1" applyFill="1" applyBorder="1" applyAlignment="1">
      <alignment horizontal="center" vertical="center" wrapText="1"/>
    </xf>
    <xf numFmtId="0" fontId="49" fillId="0" borderId="1" xfId="1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41" fillId="0" borderId="1" xfId="2" applyFont="1" applyBorder="1" applyAlignment="1">
      <alignment horizontal="left" vertical="center" wrapText="1"/>
    </xf>
    <xf numFmtId="0" fontId="41" fillId="4" borderId="1" xfId="2" applyFont="1" applyFill="1" applyBorder="1" applyAlignment="1">
      <alignment horizontal="left" vertical="center" wrapText="1"/>
    </xf>
    <xf numFmtId="0" fontId="41" fillId="0" borderId="1" xfId="4" applyBorder="1" applyAlignment="1">
      <alignment vertical="center" wrapText="1"/>
    </xf>
    <xf numFmtId="0" fontId="34" fillId="0" borderId="1" xfId="5" applyBorder="1" applyAlignment="1">
      <alignment horizontal="left" wrapText="1"/>
    </xf>
    <xf numFmtId="2" fontId="41" fillId="3" borderId="1" xfId="1" applyNumberFormat="1" applyFont="1" applyFill="1" applyBorder="1" applyAlignment="1">
      <alignment horizontal="center" wrapText="1"/>
    </xf>
    <xf numFmtId="1" fontId="39" fillId="3" borderId="1" xfId="1" applyNumberFormat="1" applyFont="1" applyFill="1" applyBorder="1" applyAlignment="1">
      <alignment horizontal="center"/>
    </xf>
    <xf numFmtId="0" fontId="34" fillId="0" borderId="1" xfId="6" applyBorder="1" applyAlignment="1">
      <alignment horizontal="left" wrapText="1"/>
    </xf>
    <xf numFmtId="0" fontId="39" fillId="3" borderId="1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46" fillId="2" borderId="1" xfId="0" quotePrefix="1" applyFont="1" applyFill="1" applyBorder="1" applyAlignment="1">
      <alignment horizontal="left" vertical="center" wrapText="1" indent="1"/>
    </xf>
    <xf numFmtId="0" fontId="46" fillId="2" borderId="1" xfId="0" applyFont="1" applyFill="1" applyBorder="1" applyAlignment="1">
      <alignment horizontal="left" vertical="center" indent="1"/>
    </xf>
    <xf numFmtId="0" fontId="46" fillId="2" borderId="1" xfId="0" applyFont="1" applyFill="1" applyBorder="1" applyAlignment="1">
      <alignment horizontal="left" vertical="center" wrapText="1" indent="1"/>
    </xf>
    <xf numFmtId="0" fontId="35" fillId="0" borderId="0" xfId="0" applyFont="1" applyAlignment="1">
      <alignment horizontal="center" vertical="center" wrapText="1"/>
    </xf>
    <xf numFmtId="43" fontId="34" fillId="2" borderId="1" xfId="1" applyFont="1" applyFill="1" applyBorder="1" applyAlignment="1" applyProtection="1">
      <alignment horizontal="right" wrapText="1"/>
    </xf>
    <xf numFmtId="164" fontId="0" fillId="0" borderId="1" xfId="1" applyNumberFormat="1" applyFont="1" applyBorder="1"/>
    <xf numFmtId="43" fontId="36" fillId="2" borderId="1" xfId="1" applyFont="1" applyFill="1" applyBorder="1" applyAlignment="1" applyProtection="1">
      <alignment vertical="center" wrapText="1"/>
    </xf>
    <xf numFmtId="164" fontId="50" fillId="0" borderId="1" xfId="1" applyNumberFormat="1" applyFont="1" applyBorder="1"/>
    <xf numFmtId="164" fontId="54" fillId="0" borderId="1" xfId="1" applyNumberFormat="1" applyFont="1" applyBorder="1"/>
    <xf numFmtId="0" fontId="46" fillId="2" borderId="1" xfId="0" quotePrefix="1" applyFont="1" applyFill="1" applyBorder="1" applyAlignment="1">
      <alignment horizontal="left" vertical="center" wrapText="1"/>
    </xf>
    <xf numFmtId="0" fontId="41" fillId="2" borderId="1" xfId="0" applyFont="1" applyFill="1" applyBorder="1" applyAlignment="1">
      <alignment horizontal="left" vertical="center"/>
    </xf>
    <xf numFmtId="0" fontId="43" fillId="0" borderId="0" xfId="0" applyFont="1" applyAlignment="1">
      <alignment vertical="center" wrapText="1"/>
    </xf>
    <xf numFmtId="0" fontId="48" fillId="2" borderId="0" xfId="0" applyFont="1" applyFill="1" applyAlignment="1">
      <alignment vertical="center" wrapText="1"/>
    </xf>
    <xf numFmtId="0" fontId="39" fillId="3" borderId="8" xfId="0" applyFont="1" applyFill="1" applyBorder="1" applyAlignment="1">
      <alignment horizontal="center" vertical="center" wrapText="1"/>
    </xf>
    <xf numFmtId="0" fontId="40" fillId="3" borderId="8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2" fontId="34" fillId="2" borderId="1" xfId="1" applyNumberFormat="1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34" fillId="2" borderId="1" xfId="1" applyNumberFormat="1" applyFont="1" applyFill="1" applyBorder="1" applyAlignment="1" applyProtection="1">
      <alignment horizontal="center" wrapText="1"/>
    </xf>
    <xf numFmtId="0" fontId="41" fillId="0" borderId="1" xfId="7" applyFont="1" applyBorder="1" applyAlignment="1">
      <alignment horizontal="left" vertical="center" wrapText="1"/>
    </xf>
    <xf numFmtId="0" fontId="41" fillId="0" borderId="1" xfId="8" applyFont="1" applyBorder="1" applyAlignment="1">
      <alignment horizontal="left" vertical="center" wrapText="1"/>
    </xf>
    <xf numFmtId="2" fontId="39" fillId="2" borderId="1" xfId="1" applyNumberFormat="1" applyFont="1" applyFill="1" applyBorder="1" applyAlignment="1">
      <alignment horizontal="center"/>
    </xf>
    <xf numFmtId="1" fontId="1" fillId="0" borderId="1" xfId="1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0" fontId="57" fillId="0" borderId="1" xfId="0" applyFont="1" applyBorder="1" applyAlignment="1">
      <alignment horizontal="left" vertical="center" wrapText="1"/>
    </xf>
    <xf numFmtId="43" fontId="58" fillId="0" borderId="1" xfId="1" applyFont="1" applyBorder="1" applyAlignment="1">
      <alignment vertical="center"/>
    </xf>
    <xf numFmtId="43" fontId="59" fillId="0" borderId="1" xfId="1" applyFont="1" applyBorder="1" applyAlignment="1">
      <alignment horizontal="right"/>
    </xf>
    <xf numFmtId="164" fontId="59" fillId="0" borderId="1" xfId="1" applyNumberFormat="1" applyFont="1" applyBorder="1" applyAlignment="1">
      <alignment horizontal="right"/>
    </xf>
    <xf numFmtId="43" fontId="60" fillId="3" borderId="1" xfId="1" applyFont="1" applyFill="1" applyBorder="1" applyAlignment="1">
      <alignment vertical="center"/>
    </xf>
    <xf numFmtId="164" fontId="61" fillId="3" borderId="1" xfId="1" applyNumberFormat="1" applyFont="1" applyFill="1" applyBorder="1" applyAlignment="1">
      <alignment horizontal="right"/>
    </xf>
    <xf numFmtId="43" fontId="58" fillId="0" borderId="1" xfId="1" applyFont="1" applyBorder="1" applyAlignment="1">
      <alignment vertical="center" wrapText="1"/>
    </xf>
    <xf numFmtId="43" fontId="60" fillId="3" borderId="1" xfId="1" applyFont="1" applyFill="1" applyBorder="1" applyAlignment="1">
      <alignment vertical="center" wrapText="1"/>
    </xf>
    <xf numFmtId="43" fontId="61" fillId="2" borderId="1" xfId="1" applyFont="1" applyFill="1" applyBorder="1" applyAlignment="1">
      <alignment horizontal="right"/>
    </xf>
    <xf numFmtId="43" fontId="61" fillId="2" borderId="1" xfId="1" applyFont="1" applyFill="1" applyBorder="1"/>
    <xf numFmtId="43" fontId="59" fillId="2" borderId="1" xfId="1" applyFont="1" applyFill="1" applyBorder="1" applyAlignment="1">
      <alignment horizontal="right"/>
    </xf>
    <xf numFmtId="43" fontId="62" fillId="0" borderId="1" xfId="1" applyFont="1" applyBorder="1"/>
    <xf numFmtId="43" fontId="60" fillId="2" borderId="1" xfId="1" applyFont="1" applyFill="1" applyBorder="1" applyAlignment="1">
      <alignment vertical="center" wrapText="1"/>
    </xf>
    <xf numFmtId="164" fontId="63" fillId="0" borderId="1" xfId="1" applyNumberFormat="1" applyFont="1" applyBorder="1"/>
    <xf numFmtId="164" fontId="62" fillId="0" borderId="1" xfId="1" applyNumberFormat="1" applyFont="1" applyBorder="1"/>
    <xf numFmtId="164" fontId="34" fillId="2" borderId="1" xfId="1" applyNumberFormat="1" applyFont="1" applyFill="1" applyBorder="1" applyAlignment="1">
      <alignment horizontal="center"/>
    </xf>
    <xf numFmtId="0" fontId="40" fillId="3" borderId="2" xfId="0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left" vertical="center" wrapText="1"/>
    </xf>
    <xf numFmtId="43" fontId="64" fillId="2" borderId="1" xfId="1" applyFont="1" applyFill="1" applyBorder="1" applyAlignment="1">
      <alignment horizontal="right"/>
    </xf>
    <xf numFmtId="164" fontId="64" fillId="2" borderId="1" xfId="1" applyNumberFormat="1" applyFont="1" applyFill="1" applyBorder="1" applyAlignment="1">
      <alignment horizontal="center"/>
    </xf>
    <xf numFmtId="0" fontId="65" fillId="2" borderId="1" xfId="0" applyFont="1" applyFill="1" applyBorder="1" applyAlignment="1">
      <alignment horizontal="left" vertical="center" wrapText="1"/>
    </xf>
    <xf numFmtId="43" fontId="65" fillId="2" borderId="1" xfId="1" applyFont="1" applyFill="1" applyBorder="1" applyAlignment="1">
      <alignment horizontal="right"/>
    </xf>
    <xf numFmtId="164" fontId="65" fillId="2" borderId="1" xfId="1" applyNumberFormat="1" applyFont="1" applyFill="1" applyBorder="1" applyAlignment="1">
      <alignment horizontal="center"/>
    </xf>
    <xf numFmtId="0" fontId="66" fillId="2" borderId="1" xfId="0" applyFont="1" applyFill="1" applyBorder="1" applyAlignment="1">
      <alignment horizontal="left" vertical="center" wrapText="1"/>
    </xf>
    <xf numFmtId="43" fontId="66" fillId="2" borderId="1" xfId="1" applyFont="1" applyFill="1" applyBorder="1" applyAlignment="1">
      <alignment horizontal="right"/>
    </xf>
    <xf numFmtId="164" fontId="66" fillId="2" borderId="1" xfId="1" applyNumberFormat="1" applyFont="1" applyFill="1" applyBorder="1" applyAlignment="1">
      <alignment horizontal="center"/>
    </xf>
    <xf numFmtId="0" fontId="67" fillId="2" borderId="1" xfId="0" applyFont="1" applyFill="1" applyBorder="1" applyAlignment="1">
      <alignment horizontal="left" vertical="center" wrapText="1"/>
    </xf>
    <xf numFmtId="43" fontId="67" fillId="2" borderId="1" xfId="1" applyFont="1" applyFill="1" applyBorder="1" applyAlignment="1">
      <alignment horizontal="right"/>
    </xf>
    <xf numFmtId="164" fontId="67" fillId="2" borderId="1" xfId="1" applyNumberFormat="1" applyFont="1" applyFill="1" applyBorder="1" applyAlignment="1">
      <alignment horizontal="center"/>
    </xf>
    <xf numFmtId="0" fontId="67" fillId="0" borderId="1" xfId="0" applyFont="1" applyBorder="1" applyAlignment="1">
      <alignment horizontal="left" vertical="center" wrapText="1"/>
    </xf>
    <xf numFmtId="164" fontId="59" fillId="0" borderId="1" xfId="1" applyNumberFormat="1" applyFont="1" applyBorder="1" applyAlignment="1">
      <alignment wrapText="1"/>
    </xf>
    <xf numFmtId="43" fontId="68" fillId="2" borderId="1" xfId="1" applyFont="1" applyFill="1" applyBorder="1" applyAlignment="1">
      <alignment horizontal="right"/>
    </xf>
    <xf numFmtId="43" fontId="3" fillId="0" borderId="10" xfId="1" applyFont="1" applyBorder="1"/>
    <xf numFmtId="0" fontId="36" fillId="2" borderId="1" xfId="0" quotePrefix="1" applyFont="1" applyFill="1" applyBorder="1" applyAlignment="1">
      <alignment horizontal="left" vertical="center" wrapText="1"/>
    </xf>
    <xf numFmtId="43" fontId="9" fillId="0" borderId="1" xfId="1" applyFont="1" applyBorder="1"/>
    <xf numFmtId="43" fontId="25" fillId="0" borderId="1" xfId="1" applyFont="1" applyBorder="1"/>
    <xf numFmtId="1" fontId="63" fillId="0" borderId="1" xfId="0" applyNumberFormat="1" applyFont="1" applyBorder="1" applyAlignment="1">
      <alignment horizontal="center"/>
    </xf>
    <xf numFmtId="43" fontId="70" fillId="2" borderId="1" xfId="1" applyFont="1" applyFill="1" applyBorder="1" applyAlignment="1">
      <alignment horizontal="right"/>
    </xf>
    <xf numFmtId="1" fontId="69" fillId="0" borderId="1" xfId="0" applyNumberFormat="1" applyFont="1" applyBorder="1" applyAlignment="1">
      <alignment horizontal="center"/>
    </xf>
    <xf numFmtId="43" fontId="69" fillId="0" borderId="1" xfId="1" applyFont="1" applyBorder="1"/>
    <xf numFmtId="43" fontId="71" fillId="2" borderId="1" xfId="1" applyFont="1" applyFill="1" applyBorder="1" applyAlignment="1">
      <alignment horizontal="right"/>
    </xf>
    <xf numFmtId="43" fontId="70" fillId="2" borderId="1" xfId="1" applyFont="1" applyFill="1" applyBorder="1" applyAlignment="1">
      <alignment horizontal="right" wrapText="1"/>
    </xf>
    <xf numFmtId="43" fontId="72" fillId="0" borderId="1" xfId="1" applyFont="1" applyBorder="1"/>
    <xf numFmtId="0" fontId="2" fillId="0" borderId="0" xfId="0" applyFont="1" applyAlignment="1">
      <alignment horizontal="center"/>
    </xf>
    <xf numFmtId="0" fontId="69" fillId="0" borderId="0" xfId="0" applyFont="1"/>
    <xf numFmtId="43" fontId="69" fillId="0" borderId="0" xfId="1" applyFont="1"/>
    <xf numFmtId="43" fontId="73" fillId="0" borderId="1" xfId="1" applyFont="1" applyBorder="1"/>
    <xf numFmtId="43" fontId="34" fillId="2" borderId="1" xfId="1" applyFont="1" applyFill="1" applyBorder="1" applyAlignment="1" applyProtection="1">
      <alignment horizontal="center" wrapText="1"/>
    </xf>
    <xf numFmtId="43" fontId="74" fillId="0" borderId="1" xfId="1" applyFont="1" applyBorder="1" applyAlignment="1">
      <alignment horizontal="center"/>
    </xf>
    <xf numFmtId="43" fontId="12" fillId="0" borderId="0" xfId="1" applyFont="1" applyBorder="1"/>
    <xf numFmtId="43" fontId="15" fillId="0" borderId="1" xfId="1" applyFont="1" applyBorder="1"/>
    <xf numFmtId="0" fontId="15" fillId="0" borderId="1" xfId="0" applyFont="1" applyBorder="1" applyAlignment="1">
      <alignment horizontal="center"/>
    </xf>
    <xf numFmtId="43" fontId="77" fillId="0" borderId="1" xfId="1" applyFont="1" applyBorder="1"/>
    <xf numFmtId="43" fontId="5" fillId="0" borderId="0" xfId="1" applyFont="1" applyBorder="1"/>
    <xf numFmtId="0" fontId="39" fillId="0" borderId="1" xfId="0" quotePrefix="1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39" fillId="0" borderId="1" xfId="0" quotePrefix="1" applyFont="1" applyBorder="1" applyAlignment="1">
      <alignment horizontal="center" vertical="center" wrapText="1"/>
    </xf>
    <xf numFmtId="0" fontId="40" fillId="0" borderId="1" xfId="0" quotePrefix="1" applyFont="1" applyBorder="1" applyAlignment="1">
      <alignment horizontal="center" wrapText="1"/>
    </xf>
    <xf numFmtId="0" fontId="40" fillId="0" borderId="6" xfId="0" quotePrefix="1" applyFont="1" applyBorder="1" applyAlignment="1">
      <alignment horizontal="center" wrapText="1"/>
    </xf>
    <xf numFmtId="0" fontId="36" fillId="0" borderId="6" xfId="0" applyFont="1" applyBorder="1" applyAlignment="1">
      <alignment horizontal="left" vertical="center" wrapText="1"/>
    </xf>
    <xf numFmtId="0" fontId="41" fillId="0" borderId="7" xfId="0" applyFont="1" applyBorder="1" applyAlignment="1">
      <alignment vertical="center" wrapText="1"/>
    </xf>
    <xf numFmtId="0" fontId="41" fillId="0" borderId="7" xfId="0" applyFont="1" applyBorder="1" applyAlignment="1">
      <alignment vertical="center"/>
    </xf>
    <xf numFmtId="0" fontId="39" fillId="3" borderId="6" xfId="0" quotePrefix="1" applyFont="1" applyFill="1" applyBorder="1" applyAlignment="1">
      <alignment horizontal="left" wrapText="1"/>
    </xf>
    <xf numFmtId="0" fontId="39" fillId="3" borderId="7" xfId="0" quotePrefix="1" applyFont="1" applyFill="1" applyBorder="1" applyAlignment="1">
      <alignment horizontal="left" wrapText="1"/>
    </xf>
    <xf numFmtId="0" fontId="39" fillId="3" borderId="8" xfId="0" quotePrefix="1" applyFont="1" applyFill="1" applyBorder="1" applyAlignment="1">
      <alignment horizontal="left" wrapText="1"/>
    </xf>
    <xf numFmtId="0" fontId="39" fillId="3" borderId="1" xfId="0" quotePrefix="1" applyFont="1" applyFill="1" applyBorder="1" applyAlignment="1">
      <alignment horizontal="left" vertical="center" wrapText="1"/>
    </xf>
    <xf numFmtId="0" fontId="43" fillId="0" borderId="0" xfId="0" applyFont="1" applyAlignment="1">
      <alignment horizontal="center" vertical="center" wrapText="1"/>
    </xf>
    <xf numFmtId="0" fontId="40" fillId="0" borderId="6" xfId="0" quotePrefix="1" applyFont="1" applyBorder="1" applyAlignment="1">
      <alignment horizontal="center" vertical="center" wrapText="1"/>
    </xf>
    <xf numFmtId="0" fontId="40" fillId="0" borderId="7" xfId="0" quotePrefix="1" applyFont="1" applyBorder="1" applyAlignment="1">
      <alignment horizontal="center" vertical="center" wrapText="1"/>
    </xf>
    <xf numFmtId="0" fontId="36" fillId="0" borderId="7" xfId="0" applyFont="1" applyBorder="1" applyAlignment="1">
      <alignment horizontal="left" vertical="center" wrapText="1"/>
    </xf>
    <xf numFmtId="0" fontId="36" fillId="3" borderId="6" xfId="0" applyFont="1" applyFill="1" applyBorder="1" applyAlignment="1">
      <alignment horizontal="left" vertical="center" wrapText="1"/>
    </xf>
    <xf numFmtId="0" fontId="41" fillId="3" borderId="7" xfId="0" applyFont="1" applyFill="1" applyBorder="1" applyAlignment="1">
      <alignment vertical="center" wrapText="1"/>
    </xf>
    <xf numFmtId="0" fontId="41" fillId="3" borderId="7" xfId="0" applyFont="1" applyFill="1" applyBorder="1" applyAlignment="1">
      <alignment vertical="center"/>
    </xf>
    <xf numFmtId="0" fontId="36" fillId="0" borderId="6" xfId="0" quotePrefix="1" applyFont="1" applyBorder="1" applyAlignment="1">
      <alignment horizontal="left" vertical="center" wrapText="1"/>
    </xf>
    <xf numFmtId="0" fontId="36" fillId="0" borderId="6" xfId="0" quotePrefix="1" applyFont="1" applyBorder="1" applyAlignment="1">
      <alignment horizontal="left" vertical="center"/>
    </xf>
    <xf numFmtId="0" fontId="36" fillId="3" borderId="6" xfId="0" quotePrefix="1" applyFont="1" applyFill="1" applyBorder="1" applyAlignment="1">
      <alignment horizontal="left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1" fontId="45" fillId="0" borderId="11" xfId="0" applyNumberFormat="1" applyFont="1" applyBorder="1" applyAlignment="1">
      <alignment horizontal="center"/>
    </xf>
    <xf numFmtId="1" fontId="45" fillId="0" borderId="0" xfId="0" applyNumberFormat="1" applyFont="1" applyAlignment="1">
      <alignment horizontal="center"/>
    </xf>
    <xf numFmtId="0" fontId="34" fillId="3" borderId="6" xfId="0" applyFont="1" applyFill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center" vertical="center" wrapText="1"/>
    </xf>
    <xf numFmtId="0" fontId="34" fillId="3" borderId="8" xfId="0" applyFont="1" applyFill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39" fillId="3" borderId="6" xfId="0" applyFont="1" applyFill="1" applyBorder="1" applyAlignment="1">
      <alignment horizontal="center" vertical="center" wrapText="1"/>
    </xf>
    <xf numFmtId="0" fontId="39" fillId="3" borderId="7" xfId="0" applyFont="1" applyFill="1" applyBorder="1" applyAlignment="1">
      <alignment horizontal="center" vertical="center" wrapText="1"/>
    </xf>
    <xf numFmtId="0" fontId="39" fillId="3" borderId="8" xfId="0" applyFont="1" applyFill="1" applyBorder="1" applyAlignment="1">
      <alignment horizontal="center" vertical="center" wrapText="1"/>
    </xf>
    <xf numFmtId="0" fontId="65" fillId="2" borderId="1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/>
    </xf>
    <xf numFmtId="0" fontId="40" fillId="3" borderId="4" xfId="0" applyFont="1" applyFill="1" applyBorder="1" applyAlignment="1">
      <alignment horizontal="center" vertical="center" wrapText="1"/>
    </xf>
    <xf numFmtId="0" fontId="40" fillId="3" borderId="11" xfId="0" applyFont="1" applyFill="1" applyBorder="1" applyAlignment="1">
      <alignment horizontal="center" vertical="center" wrapText="1"/>
    </xf>
    <xf numFmtId="0" fontId="40" fillId="3" borderId="12" xfId="0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center" vertical="center" wrapText="1"/>
    </xf>
    <xf numFmtId="0" fontId="66" fillId="2" borderId="1" xfId="0" applyFont="1" applyFill="1" applyBorder="1" applyAlignment="1">
      <alignment horizontal="center" vertical="center" wrapText="1"/>
    </xf>
    <xf numFmtId="0" fontId="67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3" fontId="10" fillId="0" borderId="6" xfId="1" applyFont="1" applyBorder="1" applyAlignment="1">
      <alignment horizontal="center" wrapText="1"/>
    </xf>
    <xf numFmtId="43" fontId="10" fillId="0" borderId="8" xfId="1" applyFont="1" applyBorder="1" applyAlignment="1">
      <alignment horizontal="center" wrapText="1"/>
    </xf>
    <xf numFmtId="43" fontId="10" fillId="0" borderId="7" xfId="1" applyFont="1" applyBorder="1" applyAlignment="1">
      <alignment horizontal="center" wrapText="1"/>
    </xf>
    <xf numFmtId="43" fontId="7" fillId="0" borderId="6" xfId="1" applyFont="1" applyBorder="1" applyAlignment="1">
      <alignment horizontal="center" wrapText="1"/>
    </xf>
    <xf numFmtId="43" fontId="7" fillId="0" borderId="7" xfId="1" applyFont="1" applyBorder="1" applyAlignment="1">
      <alignment horizontal="center" wrapText="1"/>
    </xf>
    <xf numFmtId="43" fontId="7" fillId="0" borderId="8" xfId="1" applyFont="1" applyBorder="1" applyAlignment="1">
      <alignment horizont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43" fontId="2" fillId="0" borderId="0" xfId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43" fontId="2" fillId="0" borderId="0" xfId="0" applyNumberFormat="1" applyFont="1" applyBorder="1"/>
    <xf numFmtId="0" fontId="0" fillId="0" borderId="0" xfId="0" applyBorder="1"/>
    <xf numFmtId="49" fontId="7" fillId="0" borderId="0" xfId="1" applyNumberFormat="1" applyFont="1" applyBorder="1"/>
    <xf numFmtId="43" fontId="69" fillId="0" borderId="0" xfId="1" applyFont="1" applyBorder="1"/>
    <xf numFmtId="43" fontId="75" fillId="0" borderId="0" xfId="1" applyFont="1" applyBorder="1"/>
    <xf numFmtId="43" fontId="18" fillId="0" borderId="0" xfId="1" applyFont="1" applyBorder="1"/>
    <xf numFmtId="49" fontId="69" fillId="0" borderId="0" xfId="1" applyNumberFormat="1" applyFont="1" applyBorder="1"/>
    <xf numFmtId="43" fontId="76" fillId="0" borderId="0" xfId="1" applyFont="1" applyBorder="1"/>
    <xf numFmtId="43" fontId="29" fillId="0" borderId="0" xfId="1" applyFont="1" applyBorder="1"/>
    <xf numFmtId="43" fontId="73" fillId="0" borderId="0" xfId="1" applyFont="1" applyBorder="1"/>
  </cellXfs>
  <cellStyles count="9">
    <cellStyle name="Normalno" xfId="0" builtinId="0"/>
    <cellStyle name="Normalno 2" xfId="4" xr:uid="{0F1C9C8E-CE1D-4263-BD6D-E6703F05BC70}"/>
    <cellStyle name="Obično_List1" xfId="6" xr:uid="{6B58D0A0-6346-4EA6-BFA6-95E603C29A3E}"/>
    <cellStyle name="Obično_List4" xfId="2" xr:uid="{BE59D005-54CD-4B19-BE2B-9B1F9F84789E}"/>
    <cellStyle name="Obično_List5" xfId="5" xr:uid="{4D63AE4B-8122-463C-A877-C58313C743B5}"/>
    <cellStyle name="Obično_List6" xfId="8" xr:uid="{6E21A0E9-D4DC-4B88-81C3-BD2B7F72D24E}"/>
    <cellStyle name="Obično_List7" xfId="3" xr:uid="{4FEE859F-4068-491B-BC35-89EC101787AD}"/>
    <cellStyle name="Obično_List9" xfId="7" xr:uid="{CCC0187A-E7CD-43CD-9539-2ACB796D62E7}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096CC-96A8-4BDD-BD77-BCE5CB5E04A8}">
  <dimension ref="A1:K23"/>
  <sheetViews>
    <sheetView tabSelected="1" workbookViewId="0">
      <selection activeCell="K4" sqref="K4"/>
    </sheetView>
  </sheetViews>
  <sheetFormatPr defaultRowHeight="15" x14ac:dyDescent="0.25"/>
  <cols>
    <col min="5" max="5" width="11.28515625" customWidth="1"/>
    <col min="6" max="6" width="13.85546875" customWidth="1"/>
    <col min="7" max="7" width="15.42578125" customWidth="1"/>
    <col min="8" max="8" width="14.28515625" customWidth="1"/>
    <col min="9" max="9" width="15" customWidth="1"/>
    <col min="10" max="11" width="10.5703125" bestFit="1" customWidth="1"/>
  </cols>
  <sheetData>
    <row r="1" spans="1:11" ht="15.75" x14ac:dyDescent="0.25">
      <c r="A1" s="284" t="s">
        <v>195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 ht="15.75" x14ac:dyDescent="0.25">
      <c r="A2" s="296" t="s">
        <v>417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11" ht="18" x14ac:dyDescent="0.25">
      <c r="A3" s="285" t="s">
        <v>196</v>
      </c>
      <c r="B3" s="285"/>
      <c r="C3" s="285"/>
      <c r="D3" s="285"/>
      <c r="E3" s="285"/>
      <c r="F3" s="150"/>
      <c r="G3" s="151"/>
      <c r="H3" s="151"/>
      <c r="I3" s="151"/>
      <c r="J3" s="152"/>
      <c r="K3" s="163">
        <v>1</v>
      </c>
    </row>
    <row r="4" spans="1:11" ht="52.9" customHeight="1" x14ac:dyDescent="0.25">
      <c r="A4" s="286" t="s">
        <v>197</v>
      </c>
      <c r="B4" s="286"/>
      <c r="C4" s="286"/>
      <c r="D4" s="286"/>
      <c r="E4" s="286"/>
      <c r="F4" s="283" t="s">
        <v>429</v>
      </c>
      <c r="G4" s="153" t="s">
        <v>413</v>
      </c>
      <c r="H4" s="153" t="s">
        <v>414</v>
      </c>
      <c r="I4" s="283" t="s">
        <v>430</v>
      </c>
      <c r="J4" s="153" t="s">
        <v>150</v>
      </c>
      <c r="K4" s="153" t="s">
        <v>150</v>
      </c>
    </row>
    <row r="5" spans="1:11" x14ac:dyDescent="0.25">
      <c r="A5" s="287">
        <v>1</v>
      </c>
      <c r="B5" s="287"/>
      <c r="C5" s="287"/>
      <c r="D5" s="287"/>
      <c r="E5" s="288"/>
      <c r="F5" s="154">
        <v>2</v>
      </c>
      <c r="G5" s="155">
        <v>3</v>
      </c>
      <c r="H5" s="155">
        <v>4</v>
      </c>
      <c r="I5" s="155">
        <v>5</v>
      </c>
      <c r="J5" s="155" t="s">
        <v>199</v>
      </c>
      <c r="K5" s="155" t="s">
        <v>200</v>
      </c>
    </row>
    <row r="6" spans="1:11" x14ac:dyDescent="0.25">
      <c r="A6" s="289" t="s">
        <v>201</v>
      </c>
      <c r="B6" s="290"/>
      <c r="C6" s="290"/>
      <c r="D6" s="290"/>
      <c r="E6" s="291"/>
      <c r="F6" s="230">
        <f>ukupno!C27</f>
        <v>1077420.0000000002</v>
      </c>
      <c r="G6" s="231">
        <f>ukupno!D27+ukupno!D31</f>
        <v>1352899</v>
      </c>
      <c r="H6" s="231">
        <f>G6*K3</f>
        <v>1352899</v>
      </c>
      <c r="I6" s="231">
        <f>ukupno!E27</f>
        <v>1144054.67</v>
      </c>
      <c r="J6" s="232">
        <f t="shared" ref="J6:J12" si="0">I6/F6*100</f>
        <v>106.18465129661597</v>
      </c>
      <c r="K6" s="232">
        <f t="shared" ref="K6:K11" si="1">I6/H6*100</f>
        <v>84.563198731021302</v>
      </c>
    </row>
    <row r="7" spans="1:11" x14ac:dyDescent="0.25">
      <c r="A7" s="304" t="s">
        <v>202</v>
      </c>
      <c r="B7" s="291"/>
      <c r="C7" s="291"/>
      <c r="D7" s="291"/>
      <c r="E7" s="291"/>
      <c r="F7" s="230">
        <f>ukupno!C30</f>
        <v>712.5</v>
      </c>
      <c r="G7" s="231">
        <f>ukupno!D30</f>
        <v>1000</v>
      </c>
      <c r="H7" s="231">
        <f>G7*K3</f>
        <v>1000</v>
      </c>
      <c r="I7" s="231">
        <f>ukupno!E30</f>
        <v>0</v>
      </c>
      <c r="J7" s="232">
        <f t="shared" si="0"/>
        <v>0</v>
      </c>
      <c r="K7" s="232">
        <f t="shared" si="1"/>
        <v>0</v>
      </c>
    </row>
    <row r="8" spans="1:11" x14ac:dyDescent="0.25">
      <c r="A8" s="300" t="s">
        <v>203</v>
      </c>
      <c r="B8" s="301"/>
      <c r="C8" s="301"/>
      <c r="D8" s="301"/>
      <c r="E8" s="302"/>
      <c r="F8" s="233">
        <f>SUM(F6:F7)</f>
        <v>1078132.5000000002</v>
      </c>
      <c r="G8" s="233">
        <f t="shared" ref="G8:I8" si="2">SUM(G6:G7)</f>
        <v>1353899</v>
      </c>
      <c r="H8" s="233">
        <f t="shared" si="2"/>
        <v>1353899</v>
      </c>
      <c r="I8" s="233">
        <f t="shared" si="2"/>
        <v>1144054.67</v>
      </c>
      <c r="J8" s="234">
        <f t="shared" si="0"/>
        <v>106.11447758044579</v>
      </c>
      <c r="K8" s="234">
        <f t="shared" si="1"/>
        <v>84.500739715444055</v>
      </c>
    </row>
    <row r="9" spans="1:11" x14ac:dyDescent="0.25">
      <c r="A9" s="303" t="s">
        <v>204</v>
      </c>
      <c r="B9" s="290"/>
      <c r="C9" s="290"/>
      <c r="D9" s="290"/>
      <c r="E9" s="290"/>
      <c r="F9" s="235">
        <f>ukupno!C207</f>
        <v>1078342.1400000004</v>
      </c>
      <c r="G9" s="231">
        <f>ukupno!D207</f>
        <v>1339002</v>
      </c>
      <c r="H9" s="231">
        <f>G9*K3</f>
        <v>1339002</v>
      </c>
      <c r="I9" s="231">
        <f>ukupno!E207</f>
        <v>1218715.02</v>
      </c>
      <c r="J9" s="259">
        <f t="shared" si="0"/>
        <v>113.01747143072787</v>
      </c>
      <c r="K9" s="259">
        <f t="shared" si="1"/>
        <v>91.016669131188749</v>
      </c>
    </row>
    <row r="10" spans="1:11" x14ac:dyDescent="0.25">
      <c r="A10" s="304" t="s">
        <v>205</v>
      </c>
      <c r="B10" s="291"/>
      <c r="C10" s="291"/>
      <c r="D10" s="291"/>
      <c r="E10" s="291"/>
      <c r="F10" s="230">
        <f>ukupno!C229</f>
        <v>18683.499999999996</v>
      </c>
      <c r="G10" s="231">
        <f>ukupno!D229</f>
        <v>14897</v>
      </c>
      <c r="H10" s="231">
        <f>G10*K3</f>
        <v>14897</v>
      </c>
      <c r="I10" s="231">
        <f>ukupno!E229</f>
        <v>13273.249999999998</v>
      </c>
      <c r="J10" s="259">
        <f t="shared" si="0"/>
        <v>71.042631198651222</v>
      </c>
      <c r="K10" s="259">
        <f t="shared" si="1"/>
        <v>89.100154393502038</v>
      </c>
    </row>
    <row r="11" spans="1:11" x14ac:dyDescent="0.25">
      <c r="A11" s="156" t="s">
        <v>206</v>
      </c>
      <c r="B11" s="157"/>
      <c r="C11" s="157"/>
      <c r="D11" s="157"/>
      <c r="E11" s="157"/>
      <c r="F11" s="233">
        <f>SUM(F9:F10)</f>
        <v>1097025.6400000004</v>
      </c>
      <c r="G11" s="233">
        <f t="shared" ref="G11:I11" si="3">SUM(G9:G10)</f>
        <v>1353899</v>
      </c>
      <c r="H11" s="233">
        <f t="shared" si="3"/>
        <v>1353899</v>
      </c>
      <c r="I11" s="233">
        <f t="shared" si="3"/>
        <v>1231988.27</v>
      </c>
      <c r="J11" s="234">
        <f t="shared" si="0"/>
        <v>112.30259577159924</v>
      </c>
      <c r="K11" s="234">
        <f t="shared" si="1"/>
        <v>90.995581649739009</v>
      </c>
    </row>
    <row r="12" spans="1:11" x14ac:dyDescent="0.25">
      <c r="A12" s="305" t="s">
        <v>207</v>
      </c>
      <c r="B12" s="301"/>
      <c r="C12" s="301"/>
      <c r="D12" s="301"/>
      <c r="E12" s="301"/>
      <c r="F12" s="236">
        <f>F8-F11</f>
        <v>-18893.14000000013</v>
      </c>
      <c r="G12" s="236">
        <f t="shared" ref="G12:I12" si="4">G8-G11</f>
        <v>0</v>
      </c>
      <c r="H12" s="236">
        <f t="shared" si="4"/>
        <v>0</v>
      </c>
      <c r="I12" s="236">
        <f t="shared" si="4"/>
        <v>-87933.600000000093</v>
      </c>
      <c r="J12" s="234">
        <f t="shared" si="0"/>
        <v>465.42607528446558</v>
      </c>
      <c r="K12" s="234">
        <v>0</v>
      </c>
    </row>
    <row r="13" spans="1:11" ht="18" x14ac:dyDescent="0.25">
      <c r="A13" s="158"/>
      <c r="B13" s="159"/>
      <c r="C13" s="159"/>
      <c r="D13" s="159"/>
      <c r="E13" s="159"/>
      <c r="F13" s="159"/>
      <c r="G13" s="159"/>
      <c r="H13" s="159"/>
      <c r="I13" s="159"/>
      <c r="J13" s="160"/>
      <c r="K13" s="160"/>
    </row>
    <row r="14" spans="1:11" ht="18" x14ac:dyDescent="0.25">
      <c r="A14" s="285" t="s">
        <v>208</v>
      </c>
      <c r="B14" s="285"/>
      <c r="C14" s="285"/>
      <c r="D14" s="285"/>
      <c r="E14" s="285"/>
      <c r="F14" s="159"/>
      <c r="G14" s="159"/>
      <c r="H14" s="159"/>
      <c r="I14" s="159"/>
      <c r="J14" s="160"/>
      <c r="K14" s="160"/>
    </row>
    <row r="15" spans="1:11" ht="55.9" customHeight="1" x14ac:dyDescent="0.25">
      <c r="A15" s="286" t="s">
        <v>197</v>
      </c>
      <c r="B15" s="286"/>
      <c r="C15" s="286"/>
      <c r="D15" s="286"/>
      <c r="E15" s="286"/>
      <c r="F15" s="153" t="str">
        <f>F4</f>
        <v xml:space="preserve">OSTVARENJE/IZVRŠENJE 
01.-12.2024. </v>
      </c>
      <c r="G15" s="153" t="str">
        <f t="shared" ref="G15:I15" si="5">G4</f>
        <v>IZVORNI PLAN ILI REBALANS 2025.*</v>
      </c>
      <c r="H15" s="153" t="str">
        <f t="shared" si="5"/>
        <v>TEKUĆI PLAN 2025.*</v>
      </c>
      <c r="I15" s="153" t="str">
        <f t="shared" si="5"/>
        <v xml:space="preserve">OSTVARENJE/IZVRŠENJE 
01.-12.2025. </v>
      </c>
      <c r="J15" s="161" t="s">
        <v>150</v>
      </c>
      <c r="K15" s="161" t="s">
        <v>198</v>
      </c>
    </row>
    <row r="16" spans="1:11" x14ac:dyDescent="0.25">
      <c r="A16" s="297">
        <v>1</v>
      </c>
      <c r="B16" s="298"/>
      <c r="C16" s="298"/>
      <c r="D16" s="298"/>
      <c r="E16" s="298"/>
      <c r="F16" s="162">
        <v>2</v>
      </c>
      <c r="G16" s="155">
        <v>3</v>
      </c>
      <c r="H16" s="155">
        <v>4</v>
      </c>
      <c r="I16" s="155">
        <v>5</v>
      </c>
      <c r="J16" s="155" t="s">
        <v>199</v>
      </c>
      <c r="K16" s="155" t="s">
        <v>200</v>
      </c>
    </row>
    <row r="17" spans="1:11" ht="19.899999999999999" customHeight="1" x14ac:dyDescent="0.25">
      <c r="A17" s="289" t="s">
        <v>209</v>
      </c>
      <c r="B17" s="299"/>
      <c r="C17" s="299"/>
      <c r="D17" s="299"/>
      <c r="E17" s="299"/>
      <c r="F17" s="164">
        <v>0</v>
      </c>
      <c r="G17" s="165">
        <v>0</v>
      </c>
      <c r="H17" s="165">
        <v>0</v>
      </c>
      <c r="I17" s="165">
        <v>0</v>
      </c>
      <c r="J17" s="166">
        <v>0</v>
      </c>
      <c r="K17" s="166">
        <v>0</v>
      </c>
    </row>
    <row r="18" spans="1:11" ht="26.45" customHeight="1" x14ac:dyDescent="0.25">
      <c r="A18" s="289" t="s">
        <v>210</v>
      </c>
      <c r="B18" s="290"/>
      <c r="C18" s="290"/>
      <c r="D18" s="290"/>
      <c r="E18" s="290"/>
      <c r="F18" s="164">
        <v>0</v>
      </c>
      <c r="G18" s="165">
        <v>0</v>
      </c>
      <c r="H18" s="165">
        <v>0</v>
      </c>
      <c r="I18" s="165">
        <v>0</v>
      </c>
      <c r="J18" s="166">
        <v>0</v>
      </c>
      <c r="K18" s="166">
        <v>0</v>
      </c>
    </row>
    <row r="19" spans="1:11" x14ac:dyDescent="0.25">
      <c r="A19" s="292" t="s">
        <v>211</v>
      </c>
      <c r="B19" s="293"/>
      <c r="C19" s="293"/>
      <c r="D19" s="293"/>
      <c r="E19" s="294"/>
      <c r="F19" s="168">
        <f>SUM(F17:F18)</f>
        <v>0</v>
      </c>
      <c r="G19" s="168">
        <f t="shared" ref="G19:I19" si="6">SUM(G17:G18)</f>
        <v>0</v>
      </c>
      <c r="H19" s="168">
        <f t="shared" si="6"/>
        <v>0</v>
      </c>
      <c r="I19" s="168">
        <f t="shared" si="6"/>
        <v>0</v>
      </c>
      <c r="J19" s="167">
        <v>0</v>
      </c>
      <c r="K19" s="167">
        <v>0</v>
      </c>
    </row>
    <row r="20" spans="1:11" x14ac:dyDescent="0.25">
      <c r="A20" s="289" t="s">
        <v>212</v>
      </c>
      <c r="B20" s="290"/>
      <c r="C20" s="290"/>
      <c r="D20" s="290"/>
      <c r="E20" s="290"/>
      <c r="F20" s="164">
        <v>0</v>
      </c>
      <c r="G20" s="165">
        <v>0</v>
      </c>
      <c r="H20" s="165">
        <v>0</v>
      </c>
      <c r="I20" s="165">
        <v>0</v>
      </c>
      <c r="J20" s="166">
        <v>0</v>
      </c>
      <c r="K20" s="166">
        <v>0</v>
      </c>
    </row>
    <row r="21" spans="1:11" x14ac:dyDescent="0.25">
      <c r="A21" s="289" t="s">
        <v>213</v>
      </c>
      <c r="B21" s="290"/>
      <c r="C21" s="290"/>
      <c r="D21" s="290"/>
      <c r="E21" s="290"/>
      <c r="F21" s="164">
        <v>0</v>
      </c>
      <c r="G21" s="165">
        <v>0</v>
      </c>
      <c r="H21" s="165">
        <v>0</v>
      </c>
      <c r="I21" s="165">
        <v>0</v>
      </c>
      <c r="J21" s="166">
        <v>0</v>
      </c>
      <c r="K21" s="166">
        <v>0</v>
      </c>
    </row>
    <row r="22" spans="1:11" x14ac:dyDescent="0.25">
      <c r="A22" s="292" t="s">
        <v>214</v>
      </c>
      <c r="B22" s="293"/>
      <c r="C22" s="293"/>
      <c r="D22" s="293"/>
      <c r="E22" s="294"/>
      <c r="F22" s="168">
        <f>SUM(F20:F21)</f>
        <v>0</v>
      </c>
      <c r="G22" s="168">
        <f t="shared" ref="G22:I22" si="7">SUM(G20:G21)</f>
        <v>0</v>
      </c>
      <c r="H22" s="168">
        <f t="shared" si="7"/>
        <v>0</v>
      </c>
      <c r="I22" s="168">
        <f t="shared" si="7"/>
        <v>0</v>
      </c>
      <c r="J22" s="167">
        <v>0</v>
      </c>
      <c r="K22" s="167">
        <v>0</v>
      </c>
    </row>
    <row r="23" spans="1:11" x14ac:dyDescent="0.25">
      <c r="A23" s="295" t="s">
        <v>215</v>
      </c>
      <c r="B23" s="295"/>
      <c r="C23" s="295"/>
      <c r="D23" s="295"/>
      <c r="E23" s="295"/>
      <c r="F23" s="200">
        <f>F19-F22</f>
        <v>0</v>
      </c>
      <c r="G23" s="200">
        <f t="shared" ref="G23:I23" si="8">G19-G22</f>
        <v>0</v>
      </c>
      <c r="H23" s="200">
        <f t="shared" si="8"/>
        <v>0</v>
      </c>
      <c r="I23" s="200">
        <f t="shared" si="8"/>
        <v>0</v>
      </c>
      <c r="J23" s="201">
        <v>0</v>
      </c>
      <c r="K23" s="201">
        <v>0</v>
      </c>
    </row>
  </sheetData>
  <mergeCells count="21">
    <mergeCell ref="A22:E22"/>
    <mergeCell ref="A23:E23"/>
    <mergeCell ref="A2:K2"/>
    <mergeCell ref="A16:E16"/>
    <mergeCell ref="A17:E17"/>
    <mergeCell ref="A18:E18"/>
    <mergeCell ref="A19:E19"/>
    <mergeCell ref="A20:E20"/>
    <mergeCell ref="A21:E21"/>
    <mergeCell ref="A8:E8"/>
    <mergeCell ref="A9:E9"/>
    <mergeCell ref="A10:E10"/>
    <mergeCell ref="A12:E12"/>
    <mergeCell ref="A14:E14"/>
    <mergeCell ref="A15:E15"/>
    <mergeCell ref="A7:E7"/>
    <mergeCell ref="A1:K1"/>
    <mergeCell ref="A3:E3"/>
    <mergeCell ref="A4:E4"/>
    <mergeCell ref="A5:E5"/>
    <mergeCell ref="A6:E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BDB8-A43B-41D0-9CCA-3C65689DDE8F}">
  <dimension ref="A1:K111"/>
  <sheetViews>
    <sheetView workbookViewId="0">
      <selection activeCell="I43" sqref="I43"/>
    </sheetView>
  </sheetViews>
  <sheetFormatPr defaultRowHeight="15" x14ac:dyDescent="0.25"/>
  <cols>
    <col min="1" max="2" width="4.28515625" customWidth="1"/>
    <col min="3" max="3" width="5.28515625" customWidth="1"/>
    <col min="4" max="4" width="5.85546875" customWidth="1"/>
    <col min="5" max="5" width="30.85546875" customWidth="1"/>
    <col min="6" max="6" width="15" style="184" customWidth="1"/>
    <col min="7" max="7" width="15.7109375" style="184" customWidth="1"/>
    <col min="8" max="8" width="14.140625" style="184" customWidth="1"/>
    <col min="9" max="9" width="15.5703125" style="184" customWidth="1"/>
    <col min="10" max="11" width="8.28515625" customWidth="1"/>
  </cols>
  <sheetData>
    <row r="1" spans="1:11" ht="15.75" x14ac:dyDescent="0.25">
      <c r="A1" s="284" t="s">
        <v>216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 ht="18" x14ac:dyDescent="0.25">
      <c r="A2" s="309" t="str">
        <f>sažetak!A2</f>
        <v>KOMERCIJALNA I TRGOVAČKA ŠKOLA BJELOVAR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1:11" ht="15.75" x14ac:dyDescent="0.25">
      <c r="A3" s="284" t="s">
        <v>217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</row>
    <row r="4" spans="1:11" ht="18" x14ac:dyDescent="0.25">
      <c r="A4" s="158"/>
      <c r="B4" s="158"/>
      <c r="C4" s="158"/>
      <c r="D4" s="158"/>
      <c r="E4" s="158"/>
      <c r="F4" s="182"/>
      <c r="G4" s="182"/>
      <c r="H4" s="182"/>
      <c r="I4" s="180"/>
      <c r="J4" s="169"/>
      <c r="K4" s="178">
        <v>1</v>
      </c>
    </row>
    <row r="5" spans="1:11" ht="51" x14ac:dyDescent="0.25">
      <c r="A5" s="312" t="s">
        <v>197</v>
      </c>
      <c r="B5" s="313"/>
      <c r="C5" s="313"/>
      <c r="D5" s="313"/>
      <c r="E5" s="314"/>
      <c r="F5" s="183" t="str">
        <f>sažetak!F4</f>
        <v xml:space="preserve">OSTVARENJE/IZVRŠENJE 
01.-12.2024. </v>
      </c>
      <c r="G5" s="183" t="str">
        <f>sažetak!G4</f>
        <v>IZVORNI PLAN ILI REBALANS 2025.*</v>
      </c>
      <c r="H5" s="183" t="str">
        <f>sažetak!H4</f>
        <v>TEKUĆI PLAN 2025.*</v>
      </c>
      <c r="I5" s="183" t="str">
        <f>sažetak!I4</f>
        <v xml:space="preserve">OSTVARENJE/IZVRŠENJE 
01.-12.2025. </v>
      </c>
      <c r="J5" s="195" t="s">
        <v>150</v>
      </c>
      <c r="K5" s="195" t="s">
        <v>150</v>
      </c>
    </row>
    <row r="6" spans="1:11" x14ac:dyDescent="0.25">
      <c r="A6" s="315">
        <v>1</v>
      </c>
      <c r="B6" s="316"/>
      <c r="C6" s="316"/>
      <c r="D6" s="316"/>
      <c r="E6" s="317"/>
      <c r="F6" s="192">
        <v>2</v>
      </c>
      <c r="G6" s="192">
        <v>3</v>
      </c>
      <c r="H6" s="192">
        <v>4</v>
      </c>
      <c r="I6" s="192">
        <v>5</v>
      </c>
      <c r="J6" s="191" t="s">
        <v>199</v>
      </c>
      <c r="K6" s="191" t="s">
        <v>200</v>
      </c>
    </row>
    <row r="7" spans="1:11" ht="22.15" customHeight="1" x14ac:dyDescent="0.25">
      <c r="A7" s="170"/>
      <c r="B7" s="170"/>
      <c r="C7" s="170"/>
      <c r="D7" s="170"/>
      <c r="E7" s="170" t="s">
        <v>218</v>
      </c>
      <c r="F7" s="237">
        <f>F8+F31+F35</f>
        <v>1078132.5</v>
      </c>
      <c r="G7" s="237">
        <f>G8+G31+G35</f>
        <v>1353899</v>
      </c>
      <c r="H7" s="237">
        <f t="shared" ref="H7:I7" si="0">H8+H31+H35</f>
        <v>1353899</v>
      </c>
      <c r="I7" s="237">
        <f t="shared" si="0"/>
        <v>1144054.6700000002</v>
      </c>
      <c r="J7" s="265">
        <f t="shared" ref="J7:J8" si="1">I7/F7*100</f>
        <v>106.11447758044584</v>
      </c>
      <c r="K7" s="265">
        <f t="shared" ref="K7:K8" si="2">I7/H7*100</f>
        <v>84.50073971544407</v>
      </c>
    </row>
    <row r="8" spans="1:11" ht="18" customHeight="1" x14ac:dyDescent="0.25">
      <c r="A8" s="170">
        <v>6</v>
      </c>
      <c r="B8" s="170"/>
      <c r="C8" s="170"/>
      <c r="D8" s="170"/>
      <c r="E8" s="170" t="s">
        <v>219</v>
      </c>
      <c r="F8" s="238">
        <f>F9+F15+F18+F24+F28</f>
        <v>1077420</v>
      </c>
      <c r="G8" s="238">
        <f t="shared" ref="G8:I8" si="3">G9+G15+G18+G24+G28</f>
        <v>1266251</v>
      </c>
      <c r="H8" s="238">
        <f t="shared" si="3"/>
        <v>1266251</v>
      </c>
      <c r="I8" s="238">
        <f t="shared" si="3"/>
        <v>1144054.6700000002</v>
      </c>
      <c r="J8" s="265">
        <f t="shared" si="1"/>
        <v>106.18465129661601</v>
      </c>
      <c r="K8" s="265">
        <f t="shared" si="2"/>
        <v>90.349754511546294</v>
      </c>
    </row>
    <row r="9" spans="1:11" ht="36.6" customHeight="1" x14ac:dyDescent="0.25">
      <c r="A9" s="170"/>
      <c r="B9" s="171">
        <v>63</v>
      </c>
      <c r="C9" s="171"/>
      <c r="D9" s="171"/>
      <c r="E9" s="171" t="s">
        <v>220</v>
      </c>
      <c r="F9" s="266">
        <f>F10+F13</f>
        <v>986554.1</v>
      </c>
      <c r="G9" s="266">
        <f t="shared" ref="G9:I9" si="4">G10+G13</f>
        <v>1152042</v>
      </c>
      <c r="H9" s="266">
        <f t="shared" si="4"/>
        <v>1152042</v>
      </c>
      <c r="I9" s="266">
        <f t="shared" si="4"/>
        <v>1028422.3400000001</v>
      </c>
      <c r="J9" s="267">
        <f>I9/F9*100</f>
        <v>104.24388687858072</v>
      </c>
      <c r="K9" s="267">
        <f>I9/H9*100</f>
        <v>89.269517951602467</v>
      </c>
    </row>
    <row r="10" spans="1:11" ht="25.5" x14ac:dyDescent="0.25">
      <c r="A10" s="172"/>
      <c r="B10" s="172"/>
      <c r="C10" s="172">
        <v>636</v>
      </c>
      <c r="D10" s="172"/>
      <c r="E10" s="179" t="s">
        <v>236</v>
      </c>
      <c r="F10" s="266">
        <f>SUM(F11:F12)</f>
        <v>946227.7</v>
      </c>
      <c r="G10" s="266">
        <f t="shared" ref="G10:I10" si="5">SUM(G11:G12)</f>
        <v>1068542</v>
      </c>
      <c r="H10" s="266">
        <f t="shared" si="5"/>
        <v>1068542</v>
      </c>
      <c r="I10" s="266">
        <f t="shared" si="5"/>
        <v>996261.34000000008</v>
      </c>
      <c r="J10" s="267">
        <f>I10/F10*100</f>
        <v>105.28769555150417</v>
      </c>
      <c r="K10" s="267">
        <f>I10/H10*100</f>
        <v>93.235580819471778</v>
      </c>
    </row>
    <row r="11" spans="1:11" ht="38.25" x14ac:dyDescent="0.25">
      <c r="A11" s="172"/>
      <c r="B11" s="172"/>
      <c r="C11" s="172"/>
      <c r="D11" s="172">
        <v>6361</v>
      </c>
      <c r="E11" s="179" t="s">
        <v>237</v>
      </c>
      <c r="F11" s="266">
        <f>ukupno!C9+ukupno!C10</f>
        <v>945563.62</v>
      </c>
      <c r="G11" s="266">
        <f>ukupno!D9+ukupno!D10</f>
        <v>1063042</v>
      </c>
      <c r="H11" s="266">
        <f>G11*K4</f>
        <v>1063042</v>
      </c>
      <c r="I11" s="268">
        <f>ukupno!E9+ukupno!E10</f>
        <v>996261.34000000008</v>
      </c>
      <c r="J11" s="267">
        <f>I11/F11*100</f>
        <v>105.361640288149</v>
      </c>
      <c r="K11" s="267">
        <f>I11/H11*100</f>
        <v>93.717965988173574</v>
      </c>
    </row>
    <row r="12" spans="1:11" ht="38.25" x14ac:dyDescent="0.25">
      <c r="A12" s="172"/>
      <c r="B12" s="172"/>
      <c r="C12" s="173"/>
      <c r="D12" s="173">
        <v>6362</v>
      </c>
      <c r="E12" s="179" t="s">
        <v>238</v>
      </c>
      <c r="F12" s="266">
        <f>ukupno!C11</f>
        <v>664.08</v>
      </c>
      <c r="G12" s="266">
        <f>ukupno!D11</f>
        <v>5500</v>
      </c>
      <c r="H12" s="266">
        <f>G12*K4</f>
        <v>5500</v>
      </c>
      <c r="I12" s="268">
        <f>ukupno!E11</f>
        <v>0</v>
      </c>
      <c r="J12" s="267">
        <v>0</v>
      </c>
      <c r="K12" s="267">
        <f>I12/H12*100</f>
        <v>0</v>
      </c>
    </row>
    <row r="13" spans="1:11" ht="25.5" x14ac:dyDescent="0.25">
      <c r="A13" s="172"/>
      <c r="B13" s="172"/>
      <c r="C13" s="173">
        <v>638</v>
      </c>
      <c r="D13" s="173"/>
      <c r="E13" s="179" t="s">
        <v>239</v>
      </c>
      <c r="F13" s="266">
        <f>SUM(F14)</f>
        <v>40326.400000000001</v>
      </c>
      <c r="G13" s="266">
        <f t="shared" ref="G13:I13" si="6">SUM(G14)</f>
        <v>83500</v>
      </c>
      <c r="H13" s="266">
        <f t="shared" si="6"/>
        <v>83500</v>
      </c>
      <c r="I13" s="266">
        <f t="shared" si="6"/>
        <v>32161</v>
      </c>
      <c r="J13" s="267">
        <v>0</v>
      </c>
      <c r="K13" s="267">
        <v>0</v>
      </c>
    </row>
    <row r="14" spans="1:11" ht="25.5" x14ac:dyDescent="0.25">
      <c r="A14" s="172"/>
      <c r="B14" s="172"/>
      <c r="C14" s="173"/>
      <c r="D14" s="173">
        <v>6381</v>
      </c>
      <c r="E14" s="179" t="s">
        <v>240</v>
      </c>
      <c r="F14" s="266">
        <f>ukupno!C13</f>
        <v>40326.400000000001</v>
      </c>
      <c r="G14" s="266">
        <f>ukupno!D13</f>
        <v>83500</v>
      </c>
      <c r="H14" s="266">
        <f>G14*K4</f>
        <v>83500</v>
      </c>
      <c r="I14" s="268">
        <f>ukupno!E13</f>
        <v>32161</v>
      </c>
      <c r="J14" s="267">
        <v>0</v>
      </c>
      <c r="K14" s="267">
        <v>0</v>
      </c>
    </row>
    <row r="15" spans="1:11" x14ac:dyDescent="0.25">
      <c r="A15" s="172"/>
      <c r="B15" s="172">
        <v>64</v>
      </c>
      <c r="C15" s="173"/>
      <c r="D15" s="173"/>
      <c r="E15" s="179" t="s">
        <v>241</v>
      </c>
      <c r="F15" s="266">
        <f>F16</f>
        <v>31.05</v>
      </c>
      <c r="G15" s="266">
        <f t="shared" ref="G15:I15" si="7">G16</f>
        <v>100</v>
      </c>
      <c r="H15" s="266">
        <f t="shared" si="7"/>
        <v>100</v>
      </c>
      <c r="I15" s="266">
        <f t="shared" si="7"/>
        <v>10.23</v>
      </c>
      <c r="J15" s="267">
        <f t="shared" ref="J15:J16" si="8">I15/F15*100</f>
        <v>32.946859903381643</v>
      </c>
      <c r="K15" s="267">
        <f t="shared" ref="K15:K16" si="9">I15/H15*100</f>
        <v>10.23</v>
      </c>
    </row>
    <row r="16" spans="1:11" x14ac:dyDescent="0.25">
      <c r="A16" s="172"/>
      <c r="B16" s="172"/>
      <c r="C16" s="173">
        <v>641</v>
      </c>
      <c r="D16" s="173"/>
      <c r="E16" s="179" t="s">
        <v>242</v>
      </c>
      <c r="F16" s="266">
        <f>F17</f>
        <v>31.05</v>
      </c>
      <c r="G16" s="266">
        <f t="shared" ref="G16:I16" si="10">G17</f>
        <v>100</v>
      </c>
      <c r="H16" s="266">
        <f t="shared" si="10"/>
        <v>100</v>
      </c>
      <c r="I16" s="266">
        <f t="shared" si="10"/>
        <v>10.23</v>
      </c>
      <c r="J16" s="267">
        <f t="shared" si="8"/>
        <v>32.946859903381643</v>
      </c>
      <c r="K16" s="267">
        <f t="shared" si="9"/>
        <v>10.23</v>
      </c>
    </row>
    <row r="17" spans="1:11" ht="25.5" x14ac:dyDescent="0.25">
      <c r="A17" s="172"/>
      <c r="B17" s="172"/>
      <c r="C17" s="173"/>
      <c r="D17" s="173">
        <v>6413</v>
      </c>
      <c r="E17" s="179" t="s">
        <v>243</v>
      </c>
      <c r="F17" s="266">
        <f>ukupno!C15</f>
        <v>31.05</v>
      </c>
      <c r="G17" s="266">
        <f>ukupno!D15</f>
        <v>100</v>
      </c>
      <c r="H17" s="266">
        <f>G17*K4</f>
        <v>100</v>
      </c>
      <c r="I17" s="268">
        <f>ukupno!E15</f>
        <v>10.23</v>
      </c>
      <c r="J17" s="267">
        <f>I17/F17*100</f>
        <v>32.946859903381643</v>
      </c>
      <c r="K17" s="267">
        <f>I17/H17*100</f>
        <v>10.23</v>
      </c>
    </row>
    <row r="18" spans="1:11" ht="38.25" x14ac:dyDescent="0.25">
      <c r="A18" s="172"/>
      <c r="B18" s="172">
        <v>66</v>
      </c>
      <c r="C18" s="173"/>
      <c r="D18" s="173"/>
      <c r="E18" s="171" t="s">
        <v>221</v>
      </c>
      <c r="F18" s="266">
        <f>F19+F21</f>
        <v>11313.19</v>
      </c>
      <c r="G18" s="266">
        <f t="shared" ref="G18:I18" si="11">G19+G21</f>
        <v>12500</v>
      </c>
      <c r="H18" s="266">
        <f t="shared" si="11"/>
        <v>12500</v>
      </c>
      <c r="I18" s="266">
        <f t="shared" si="11"/>
        <v>11112.04</v>
      </c>
      <c r="J18" s="267">
        <f t="shared" ref="J18:J33" si="12">I18/F18*100</f>
        <v>98.221986902014379</v>
      </c>
      <c r="K18" s="267">
        <f t="shared" ref="K18:K33" si="13">I18/H18*100</f>
        <v>88.896320000000003</v>
      </c>
    </row>
    <row r="19" spans="1:11" ht="25.5" x14ac:dyDescent="0.25">
      <c r="A19" s="172"/>
      <c r="B19" s="174"/>
      <c r="C19" s="173">
        <v>661</v>
      </c>
      <c r="D19" s="173"/>
      <c r="E19" s="171" t="s">
        <v>222</v>
      </c>
      <c r="F19" s="266">
        <f>F20</f>
        <v>9940.5400000000009</v>
      </c>
      <c r="G19" s="266">
        <f t="shared" ref="G19:I19" si="14">G20</f>
        <v>11000</v>
      </c>
      <c r="H19" s="266">
        <f t="shared" si="14"/>
        <v>11000</v>
      </c>
      <c r="I19" s="266">
        <f t="shared" si="14"/>
        <v>9436.84</v>
      </c>
      <c r="J19" s="267">
        <f t="shared" si="12"/>
        <v>94.932870850074536</v>
      </c>
      <c r="K19" s="267">
        <f t="shared" si="13"/>
        <v>85.789454545454547</v>
      </c>
    </row>
    <row r="20" spans="1:11" x14ac:dyDescent="0.25">
      <c r="A20" s="172"/>
      <c r="B20" s="174"/>
      <c r="C20" s="173"/>
      <c r="D20" s="173">
        <v>6615</v>
      </c>
      <c r="E20" s="179" t="s">
        <v>244</v>
      </c>
      <c r="F20" s="266">
        <f>ukupno!C17</f>
        <v>9940.5400000000009</v>
      </c>
      <c r="G20" s="266">
        <f>ukupno!D17</f>
        <v>11000</v>
      </c>
      <c r="H20" s="266">
        <f>G20*K4</f>
        <v>11000</v>
      </c>
      <c r="I20" s="268">
        <f>ukupno!E17</f>
        <v>9436.84</v>
      </c>
      <c r="J20" s="267">
        <f t="shared" si="12"/>
        <v>94.932870850074536</v>
      </c>
      <c r="K20" s="267">
        <f t="shared" si="13"/>
        <v>85.789454545454547</v>
      </c>
    </row>
    <row r="21" spans="1:11" ht="51" x14ac:dyDescent="0.25">
      <c r="A21" s="172"/>
      <c r="B21" s="174"/>
      <c r="C21" s="173">
        <v>663</v>
      </c>
      <c r="D21" s="173"/>
      <c r="E21" s="179" t="s">
        <v>245</v>
      </c>
      <c r="F21" s="266">
        <f>SUM(F22:F23)</f>
        <v>1372.65</v>
      </c>
      <c r="G21" s="266">
        <f t="shared" ref="G21:I21" si="15">SUM(G22:G23)</f>
        <v>1500</v>
      </c>
      <c r="H21" s="266">
        <f t="shared" si="15"/>
        <v>1500</v>
      </c>
      <c r="I21" s="266">
        <f t="shared" si="15"/>
        <v>1675.2</v>
      </c>
      <c r="J21" s="267">
        <f t="shared" si="12"/>
        <v>122.04130696098787</v>
      </c>
      <c r="K21" s="267">
        <f t="shared" si="13"/>
        <v>111.68</v>
      </c>
    </row>
    <row r="22" spans="1:11" x14ac:dyDescent="0.25">
      <c r="A22" s="172"/>
      <c r="B22" s="174"/>
      <c r="C22" s="173"/>
      <c r="D22" s="173">
        <v>6631</v>
      </c>
      <c r="E22" s="179" t="s">
        <v>246</v>
      </c>
      <c r="F22" s="266">
        <f>ukupno!C19</f>
        <v>1202.6500000000001</v>
      </c>
      <c r="G22" s="266">
        <f>ukupno!D19</f>
        <v>500</v>
      </c>
      <c r="H22" s="266">
        <f>G22*K4</f>
        <v>500</v>
      </c>
      <c r="I22" s="268">
        <f>ukupno!E19</f>
        <v>1200</v>
      </c>
      <c r="J22" s="267">
        <f t="shared" si="12"/>
        <v>99.779653265704894</v>
      </c>
      <c r="K22" s="267">
        <f t="shared" si="13"/>
        <v>240</v>
      </c>
    </row>
    <row r="23" spans="1:11" x14ac:dyDescent="0.25">
      <c r="A23" s="172"/>
      <c r="B23" s="174"/>
      <c r="C23" s="173"/>
      <c r="D23" s="173">
        <v>6632</v>
      </c>
      <c r="E23" s="186" t="s">
        <v>247</v>
      </c>
      <c r="F23" s="266">
        <f>ukupno!C20</f>
        <v>170</v>
      </c>
      <c r="G23" s="266">
        <f>ukupno!D20</f>
        <v>1000</v>
      </c>
      <c r="H23" s="266">
        <f>G23*K4</f>
        <v>1000</v>
      </c>
      <c r="I23" s="268">
        <f>ukupno!E20</f>
        <v>475.2</v>
      </c>
      <c r="J23" s="267">
        <f t="shared" si="12"/>
        <v>279.52941176470591</v>
      </c>
      <c r="K23" s="267">
        <f t="shared" si="13"/>
        <v>47.52</v>
      </c>
    </row>
    <row r="24" spans="1:11" ht="25.5" x14ac:dyDescent="0.25">
      <c r="A24" s="172"/>
      <c r="B24" s="172">
        <v>67</v>
      </c>
      <c r="C24" s="173"/>
      <c r="D24" s="173"/>
      <c r="E24" s="179" t="s">
        <v>248</v>
      </c>
      <c r="F24" s="266">
        <f>F25</f>
        <v>73119.56</v>
      </c>
      <c r="G24" s="266">
        <f t="shared" ref="G24:I24" si="16">G25</f>
        <v>92709</v>
      </c>
      <c r="H24" s="266">
        <f t="shared" si="16"/>
        <v>92709</v>
      </c>
      <c r="I24" s="266">
        <f t="shared" si="16"/>
        <v>96986.86</v>
      </c>
      <c r="J24" s="267">
        <f t="shared" si="12"/>
        <v>132.64147103729837</v>
      </c>
      <c r="K24" s="267">
        <f t="shared" si="13"/>
        <v>104.61428771748157</v>
      </c>
    </row>
    <row r="25" spans="1:11" ht="38.25" x14ac:dyDescent="0.25">
      <c r="A25" s="172"/>
      <c r="B25" s="174"/>
      <c r="C25" s="173">
        <v>671</v>
      </c>
      <c r="D25" s="173"/>
      <c r="E25" s="179" t="s">
        <v>249</v>
      </c>
      <c r="F25" s="266">
        <f>SUM(F26:F27)</f>
        <v>73119.56</v>
      </c>
      <c r="G25" s="266">
        <f t="shared" ref="G25:I25" si="17">SUM(G26:G27)</f>
        <v>92709</v>
      </c>
      <c r="H25" s="266">
        <f t="shared" si="17"/>
        <v>92709</v>
      </c>
      <c r="I25" s="266">
        <f t="shared" si="17"/>
        <v>96986.86</v>
      </c>
      <c r="J25" s="267">
        <f t="shared" si="12"/>
        <v>132.64147103729837</v>
      </c>
      <c r="K25" s="267">
        <f t="shared" si="13"/>
        <v>104.61428771748157</v>
      </c>
    </row>
    <row r="26" spans="1:11" ht="25.5" x14ac:dyDescent="0.25">
      <c r="A26" s="172"/>
      <c r="B26" s="174"/>
      <c r="C26" s="173"/>
      <c r="D26" s="173">
        <v>6711</v>
      </c>
      <c r="E26" s="179" t="s">
        <v>250</v>
      </c>
      <c r="F26" s="266">
        <f>ukupno!C22</f>
        <v>68444.800000000003</v>
      </c>
      <c r="G26" s="266">
        <f>ukupno!D22</f>
        <v>90731</v>
      </c>
      <c r="H26" s="266">
        <f>G26*K4</f>
        <v>90731</v>
      </c>
      <c r="I26" s="268">
        <f>ukupno!E22</f>
        <v>94507.04</v>
      </c>
      <c r="J26" s="267">
        <f t="shared" si="12"/>
        <v>138.07775024545325</v>
      </c>
      <c r="K26" s="267">
        <f t="shared" si="13"/>
        <v>104.16179696024513</v>
      </c>
    </row>
    <row r="27" spans="1:11" ht="38.25" x14ac:dyDescent="0.25">
      <c r="A27" s="172"/>
      <c r="B27" s="174"/>
      <c r="C27" s="173"/>
      <c r="D27" s="173">
        <v>6712</v>
      </c>
      <c r="E27" s="179" t="s">
        <v>251</v>
      </c>
      <c r="F27" s="266">
        <f>ukupno!C23</f>
        <v>4674.76</v>
      </c>
      <c r="G27" s="266">
        <f>ukupno!D23</f>
        <v>1978</v>
      </c>
      <c r="H27" s="266">
        <f>G27*K4</f>
        <v>1978</v>
      </c>
      <c r="I27" s="268">
        <f>ukupno!E23</f>
        <v>2479.8200000000002</v>
      </c>
      <c r="J27" s="267">
        <f t="shared" si="12"/>
        <v>53.047001343384473</v>
      </c>
      <c r="K27" s="267">
        <f t="shared" si="13"/>
        <v>125.37007077856421</v>
      </c>
    </row>
    <row r="28" spans="1:11" ht="25.5" x14ac:dyDescent="0.25">
      <c r="A28" s="172"/>
      <c r="B28" s="172">
        <v>68</v>
      </c>
      <c r="C28" s="173"/>
      <c r="D28" s="173"/>
      <c r="E28" s="179" t="s">
        <v>252</v>
      </c>
      <c r="F28" s="266">
        <f>F29</f>
        <v>6402.1</v>
      </c>
      <c r="G28" s="266">
        <f t="shared" ref="G28:I28" si="18">G29</f>
        <v>8900</v>
      </c>
      <c r="H28" s="266">
        <f t="shared" si="18"/>
        <v>8900</v>
      </c>
      <c r="I28" s="266">
        <f t="shared" si="18"/>
        <v>7523.2</v>
      </c>
      <c r="J28" s="267">
        <f t="shared" si="12"/>
        <v>117.51144155823869</v>
      </c>
      <c r="K28" s="267">
        <f t="shared" si="13"/>
        <v>84.530337078651684</v>
      </c>
    </row>
    <row r="29" spans="1:11" x14ac:dyDescent="0.25">
      <c r="A29" s="172"/>
      <c r="B29" s="174"/>
      <c r="C29" s="173">
        <v>683</v>
      </c>
      <c r="D29" s="173"/>
      <c r="E29" s="179" t="s">
        <v>253</v>
      </c>
      <c r="F29" s="266">
        <f>F30</f>
        <v>6402.1</v>
      </c>
      <c r="G29" s="266">
        <f t="shared" ref="G29:I29" si="19">G30</f>
        <v>8900</v>
      </c>
      <c r="H29" s="266">
        <f t="shared" si="19"/>
        <v>8900</v>
      </c>
      <c r="I29" s="266">
        <f t="shared" si="19"/>
        <v>7523.2</v>
      </c>
      <c r="J29" s="267">
        <f t="shared" si="12"/>
        <v>117.51144155823869</v>
      </c>
      <c r="K29" s="267">
        <f t="shared" si="13"/>
        <v>84.530337078651684</v>
      </c>
    </row>
    <row r="30" spans="1:11" x14ac:dyDescent="0.25">
      <c r="A30" s="172"/>
      <c r="B30" s="172"/>
      <c r="C30" s="173"/>
      <c r="D30" s="173">
        <v>6831</v>
      </c>
      <c r="E30" s="179" t="s">
        <v>253</v>
      </c>
      <c r="F30" s="266">
        <f>ukupno!C25</f>
        <v>6402.1</v>
      </c>
      <c r="G30" s="266">
        <f>ukupno!D25</f>
        <v>8900</v>
      </c>
      <c r="H30" s="266">
        <f>G30*K4</f>
        <v>8900</v>
      </c>
      <c r="I30" s="268">
        <f>ukupno!E25</f>
        <v>7523.2</v>
      </c>
      <c r="J30" s="267">
        <f t="shared" si="12"/>
        <v>117.51144155823869</v>
      </c>
      <c r="K30" s="267">
        <f t="shared" si="13"/>
        <v>84.530337078651684</v>
      </c>
    </row>
    <row r="31" spans="1:11" ht="25.5" x14ac:dyDescent="0.25">
      <c r="A31" s="174">
        <v>7</v>
      </c>
      <c r="B31" s="172"/>
      <c r="C31" s="173"/>
      <c r="D31" s="173"/>
      <c r="E31" s="170" t="s">
        <v>223</v>
      </c>
      <c r="F31" s="241">
        <f>F32</f>
        <v>712.5</v>
      </c>
      <c r="G31" s="241">
        <f t="shared" ref="G31:I31" si="20">G32</f>
        <v>1000</v>
      </c>
      <c r="H31" s="241">
        <f t="shared" si="20"/>
        <v>1000</v>
      </c>
      <c r="I31" s="241">
        <f t="shared" si="20"/>
        <v>0</v>
      </c>
      <c r="J31" s="265">
        <f t="shared" si="12"/>
        <v>0</v>
      </c>
      <c r="K31" s="265">
        <f t="shared" si="13"/>
        <v>0</v>
      </c>
    </row>
    <row r="32" spans="1:11" ht="25.5" x14ac:dyDescent="0.25">
      <c r="A32" s="172"/>
      <c r="B32" s="172">
        <v>72</v>
      </c>
      <c r="C32" s="173"/>
      <c r="D32" s="173"/>
      <c r="E32" s="175" t="s">
        <v>224</v>
      </c>
      <c r="F32" s="266">
        <f>F33</f>
        <v>712.5</v>
      </c>
      <c r="G32" s="266">
        <f t="shared" ref="G32:I32" si="21">G33</f>
        <v>1000</v>
      </c>
      <c r="H32" s="266">
        <f t="shared" si="21"/>
        <v>1000</v>
      </c>
      <c r="I32" s="266">
        <f t="shared" si="21"/>
        <v>0</v>
      </c>
      <c r="J32" s="267">
        <f t="shared" si="12"/>
        <v>0</v>
      </c>
      <c r="K32" s="267">
        <f t="shared" si="13"/>
        <v>0</v>
      </c>
    </row>
    <row r="33" spans="1:11" ht="25.5" x14ac:dyDescent="0.25">
      <c r="A33" s="172"/>
      <c r="B33" s="172"/>
      <c r="C33" s="172">
        <v>721</v>
      </c>
      <c r="D33" s="172"/>
      <c r="E33" s="175" t="s">
        <v>225</v>
      </c>
      <c r="F33" s="266">
        <f>F34</f>
        <v>712.5</v>
      </c>
      <c r="G33" s="266">
        <f>G34</f>
        <v>1000</v>
      </c>
      <c r="H33" s="266">
        <f>H34</f>
        <v>1000</v>
      </c>
      <c r="I33" s="266">
        <f>I34</f>
        <v>0</v>
      </c>
      <c r="J33" s="267">
        <f t="shared" si="12"/>
        <v>0</v>
      </c>
      <c r="K33" s="267">
        <f t="shared" si="13"/>
        <v>0</v>
      </c>
    </row>
    <row r="34" spans="1:11" x14ac:dyDescent="0.25">
      <c r="A34" s="172"/>
      <c r="B34" s="172"/>
      <c r="C34" s="172"/>
      <c r="D34" s="172">
        <v>7211</v>
      </c>
      <c r="E34" s="175" t="s">
        <v>226</v>
      </c>
      <c r="F34" s="266">
        <f>ukupno!C28</f>
        <v>712.5</v>
      </c>
      <c r="G34" s="266">
        <f>ukupno!D28</f>
        <v>1000</v>
      </c>
      <c r="H34" s="266">
        <f>G34*K4</f>
        <v>1000</v>
      </c>
      <c r="I34" s="268">
        <f>ukupno!E28</f>
        <v>0</v>
      </c>
      <c r="J34" s="267">
        <f t="shared" ref="J34" si="22">I34/F34*100</f>
        <v>0</v>
      </c>
      <c r="K34" s="267">
        <f t="shared" ref="K34" si="23">I34/H34*100</f>
        <v>0</v>
      </c>
    </row>
    <row r="35" spans="1:11" x14ac:dyDescent="0.25">
      <c r="A35" s="174">
        <v>9</v>
      </c>
      <c r="B35" s="172"/>
      <c r="C35" s="172"/>
      <c r="D35" s="172"/>
      <c r="E35" s="262" t="s">
        <v>389</v>
      </c>
      <c r="F35" s="266">
        <f>F36</f>
        <v>0</v>
      </c>
      <c r="G35" s="269">
        <f t="shared" ref="G35:I35" si="24">G36</f>
        <v>86648</v>
      </c>
      <c r="H35" s="269">
        <f t="shared" si="24"/>
        <v>86648</v>
      </c>
      <c r="I35" s="266">
        <f t="shared" si="24"/>
        <v>0</v>
      </c>
      <c r="J35" s="267"/>
      <c r="K35" s="267"/>
    </row>
    <row r="36" spans="1:11" x14ac:dyDescent="0.25">
      <c r="A36" s="172"/>
      <c r="B36" s="172">
        <v>92</v>
      </c>
      <c r="C36" s="172"/>
      <c r="D36" s="172"/>
      <c r="E36" s="175" t="s">
        <v>390</v>
      </c>
      <c r="F36" s="266">
        <f>F37</f>
        <v>0</v>
      </c>
      <c r="G36" s="266">
        <f t="shared" ref="G36:I36" si="25">G37</f>
        <v>86648</v>
      </c>
      <c r="H36" s="266">
        <f t="shared" si="25"/>
        <v>86648</v>
      </c>
      <c r="I36" s="266">
        <f t="shared" si="25"/>
        <v>0</v>
      </c>
      <c r="J36" s="267"/>
      <c r="K36" s="267"/>
    </row>
    <row r="37" spans="1:11" x14ac:dyDescent="0.25">
      <c r="A37" s="172"/>
      <c r="B37" s="172"/>
      <c r="C37" s="172">
        <v>922</v>
      </c>
      <c r="D37" s="172"/>
      <c r="E37" s="175" t="s">
        <v>391</v>
      </c>
      <c r="F37" s="266">
        <f>F38</f>
        <v>0</v>
      </c>
      <c r="G37" s="266">
        <f t="shared" ref="G37:I37" si="26">G38</f>
        <v>86648</v>
      </c>
      <c r="H37" s="266">
        <f t="shared" si="26"/>
        <v>86648</v>
      </c>
      <c r="I37" s="266">
        <f t="shared" si="26"/>
        <v>0</v>
      </c>
      <c r="J37" s="267"/>
      <c r="K37" s="267"/>
    </row>
    <row r="38" spans="1:11" x14ac:dyDescent="0.25">
      <c r="A38" s="172"/>
      <c r="B38" s="172"/>
      <c r="C38" s="172"/>
      <c r="D38" s="172">
        <v>9221</v>
      </c>
      <c r="E38" s="175" t="s">
        <v>392</v>
      </c>
      <c r="F38" s="266">
        <f>ukupno!C31</f>
        <v>0</v>
      </c>
      <c r="G38" s="266">
        <f>ukupno!D31</f>
        <v>86648</v>
      </c>
      <c r="H38" s="266">
        <f>G38*K4</f>
        <v>86648</v>
      </c>
      <c r="I38" s="268">
        <f>ukupno!E31</f>
        <v>0</v>
      </c>
      <c r="J38" s="267"/>
      <c r="K38" s="267"/>
    </row>
    <row r="39" spans="1:11" x14ac:dyDescent="0.25">
      <c r="A39" s="188"/>
      <c r="B39" s="188"/>
      <c r="C39" s="188"/>
      <c r="D39" s="188"/>
      <c r="E39" s="189"/>
      <c r="F39" s="190"/>
      <c r="G39" s="190"/>
      <c r="H39" s="190"/>
      <c r="I39" s="310">
        <v>1</v>
      </c>
      <c r="J39" s="310"/>
      <c r="K39" s="310"/>
    </row>
    <row r="40" spans="1:11" x14ac:dyDescent="0.25">
      <c r="A40" s="188"/>
      <c r="B40" s="188"/>
      <c r="C40" s="188"/>
      <c r="D40" s="188"/>
      <c r="E40" s="189"/>
      <c r="F40" s="190"/>
      <c r="G40" s="190"/>
      <c r="H40" s="190"/>
      <c r="I40" s="311"/>
      <c r="J40" s="311"/>
      <c r="K40" s="311"/>
    </row>
    <row r="41" spans="1:11" x14ac:dyDescent="0.25">
      <c r="A41" s="188"/>
      <c r="B41" s="188"/>
      <c r="C41" s="188"/>
      <c r="D41" s="188"/>
      <c r="E41" s="189"/>
      <c r="F41" s="190"/>
      <c r="G41" s="190"/>
      <c r="H41" s="190"/>
      <c r="I41" s="311"/>
      <c r="J41" s="311"/>
      <c r="K41" s="311"/>
    </row>
    <row r="42" spans="1:11" x14ac:dyDescent="0.25">
      <c r="A42" s="188"/>
      <c r="B42" s="188"/>
      <c r="C42" s="188"/>
      <c r="D42" s="188"/>
      <c r="E42" s="189"/>
      <c r="F42" s="190"/>
      <c r="G42" s="190"/>
      <c r="H42" s="190"/>
      <c r="I42" s="311"/>
      <c r="J42" s="311"/>
      <c r="K42" s="311"/>
    </row>
    <row r="43" spans="1:11" ht="51" x14ac:dyDescent="0.25">
      <c r="A43" s="318" t="s">
        <v>197</v>
      </c>
      <c r="B43" s="318"/>
      <c r="C43" s="318"/>
      <c r="D43" s="318"/>
      <c r="E43" s="318"/>
      <c r="F43" s="183" t="str">
        <f t="shared" ref="F43:K43" si="27">F5</f>
        <v xml:space="preserve">OSTVARENJE/IZVRŠENJE 
01.-12.2024. </v>
      </c>
      <c r="G43" s="183" t="str">
        <f t="shared" si="27"/>
        <v>IZVORNI PLAN ILI REBALANS 2025.*</v>
      </c>
      <c r="H43" s="183" t="str">
        <f t="shared" si="27"/>
        <v>TEKUĆI PLAN 2025.*</v>
      </c>
      <c r="I43" s="183" t="str">
        <f t="shared" si="27"/>
        <v xml:space="preserve">OSTVARENJE/IZVRŠENJE 
01.-12.2025. </v>
      </c>
      <c r="J43" s="183" t="str">
        <f t="shared" si="27"/>
        <v>INDEKS</v>
      </c>
      <c r="K43" s="183" t="str">
        <f t="shared" si="27"/>
        <v>INDEKS</v>
      </c>
    </row>
    <row r="44" spans="1:11" x14ac:dyDescent="0.25">
      <c r="A44" s="306">
        <v>1</v>
      </c>
      <c r="B44" s="307"/>
      <c r="C44" s="307"/>
      <c r="D44" s="307"/>
      <c r="E44" s="308"/>
      <c r="F44" s="193">
        <v>2</v>
      </c>
      <c r="G44" s="193">
        <v>3</v>
      </c>
      <c r="H44" s="193">
        <v>4</v>
      </c>
      <c r="I44" s="193">
        <v>5</v>
      </c>
      <c r="J44" s="194" t="s">
        <v>199</v>
      </c>
      <c r="K44" s="194" t="s">
        <v>200</v>
      </c>
    </row>
    <row r="45" spans="1:11" x14ac:dyDescent="0.25">
      <c r="A45" s="170"/>
      <c r="B45" s="170"/>
      <c r="C45" s="170"/>
      <c r="D45" s="170"/>
      <c r="E45" s="170" t="s">
        <v>227</v>
      </c>
      <c r="F45" s="237">
        <f>F46+F101</f>
        <v>1097025.6400000001</v>
      </c>
      <c r="G45" s="237">
        <f t="shared" ref="G45:I45" si="28">G46+G101</f>
        <v>1353899</v>
      </c>
      <c r="H45" s="237">
        <f t="shared" si="28"/>
        <v>1353899</v>
      </c>
      <c r="I45" s="237">
        <f t="shared" si="28"/>
        <v>1231988.27</v>
      </c>
      <c r="J45" s="265">
        <f t="shared" ref="J45:J47" si="29">I45/F45*100</f>
        <v>112.30259577159927</v>
      </c>
      <c r="K45" s="265">
        <f t="shared" ref="K45:K47" si="30">I45/H45*100</f>
        <v>90.995581649739009</v>
      </c>
    </row>
    <row r="46" spans="1:11" x14ac:dyDescent="0.25">
      <c r="A46" s="170">
        <v>3</v>
      </c>
      <c r="B46" s="170"/>
      <c r="C46" s="170"/>
      <c r="D46" s="170"/>
      <c r="E46" s="170" t="s">
        <v>228</v>
      </c>
      <c r="F46" s="237">
        <f>F47+F57+F89+F94+F98</f>
        <v>1078342.1400000001</v>
      </c>
      <c r="G46" s="237">
        <f t="shared" ref="G46:I46" si="31">G47+G57+G89+G94+G98</f>
        <v>1339002</v>
      </c>
      <c r="H46" s="237">
        <f t="shared" si="31"/>
        <v>1339002</v>
      </c>
      <c r="I46" s="237">
        <f t="shared" si="31"/>
        <v>1218715.02</v>
      </c>
      <c r="J46" s="265">
        <f t="shared" si="29"/>
        <v>113.01747143072791</v>
      </c>
      <c r="K46" s="265">
        <f t="shared" si="30"/>
        <v>91.016669131188749</v>
      </c>
    </row>
    <row r="47" spans="1:11" x14ac:dyDescent="0.25">
      <c r="A47" s="170"/>
      <c r="B47" s="171">
        <v>31</v>
      </c>
      <c r="C47" s="171"/>
      <c r="D47" s="171"/>
      <c r="E47" s="171" t="s">
        <v>229</v>
      </c>
      <c r="F47" s="266">
        <f>F48+F51+F53</f>
        <v>937753.3600000001</v>
      </c>
      <c r="G47" s="266">
        <f t="shared" ref="G47:I47" si="32">G48+G51+G53</f>
        <v>1135550</v>
      </c>
      <c r="H47" s="266">
        <f t="shared" si="32"/>
        <v>1135550</v>
      </c>
      <c r="I47" s="266">
        <f t="shared" si="32"/>
        <v>1072707.05</v>
      </c>
      <c r="J47" s="267">
        <f t="shared" si="29"/>
        <v>114.39117104309815</v>
      </c>
      <c r="K47" s="267">
        <f t="shared" si="30"/>
        <v>94.465857954295288</v>
      </c>
    </row>
    <row r="48" spans="1:11" x14ac:dyDescent="0.25">
      <c r="A48" s="172"/>
      <c r="B48" s="172"/>
      <c r="C48" s="172">
        <v>311</v>
      </c>
      <c r="D48" s="172"/>
      <c r="E48" s="172" t="s">
        <v>230</v>
      </c>
      <c r="F48" s="266">
        <f>SUM(F49:F50)</f>
        <v>787149.11</v>
      </c>
      <c r="G48" s="266">
        <f>ukupno!D44</f>
        <v>946210</v>
      </c>
      <c r="H48" s="266">
        <f>G48*I39</f>
        <v>946210</v>
      </c>
      <c r="I48" s="266">
        <f t="shared" ref="I48" si="33">SUM(I49:I50)</f>
        <v>895338.85</v>
      </c>
      <c r="J48" s="267">
        <f>I48/F48*100</f>
        <v>113.7445038844038</v>
      </c>
      <c r="K48" s="267">
        <f>I48/H48*100</f>
        <v>94.623693471850856</v>
      </c>
    </row>
    <row r="49" spans="1:11" x14ac:dyDescent="0.25">
      <c r="A49" s="172"/>
      <c r="B49" s="172"/>
      <c r="C49" s="172"/>
      <c r="D49" s="172">
        <v>3111</v>
      </c>
      <c r="E49" s="172" t="s">
        <v>231</v>
      </c>
      <c r="F49" s="266">
        <f>ukupno!C41+ukupno!C42</f>
        <v>751322.27</v>
      </c>
      <c r="G49" s="266"/>
      <c r="H49" s="266"/>
      <c r="I49" s="268">
        <f>ukupno!E41+ukupno!E42</f>
        <v>858513.75</v>
      </c>
      <c r="J49" s="267">
        <f t="shared" ref="J49:J104" si="34">I49/F49*100</f>
        <v>114.26704415403526</v>
      </c>
      <c r="K49" s="267"/>
    </row>
    <row r="50" spans="1:11" x14ac:dyDescent="0.25">
      <c r="A50" s="172"/>
      <c r="B50" s="172"/>
      <c r="C50" s="172"/>
      <c r="D50" s="172">
        <v>3113</v>
      </c>
      <c r="E50" s="196" t="s">
        <v>254</v>
      </c>
      <c r="F50" s="266">
        <f>ukupno!C43</f>
        <v>35826.839999999997</v>
      </c>
      <c r="G50" s="266"/>
      <c r="H50" s="266"/>
      <c r="I50" s="268">
        <f>ukupno!E43</f>
        <v>36825.1</v>
      </c>
      <c r="J50" s="267">
        <f t="shared" si="34"/>
        <v>102.78634677241978</v>
      </c>
      <c r="K50" s="267"/>
    </row>
    <row r="51" spans="1:11" x14ac:dyDescent="0.25">
      <c r="A51" s="172"/>
      <c r="B51" s="172"/>
      <c r="C51" s="172">
        <v>312</v>
      </c>
      <c r="D51" s="172"/>
      <c r="E51" s="196" t="s">
        <v>255</v>
      </c>
      <c r="F51" s="266">
        <f>F52</f>
        <v>27982.06</v>
      </c>
      <c r="G51" s="266">
        <f>ukupno!D50</f>
        <v>33200</v>
      </c>
      <c r="H51" s="266">
        <f>G51*I39</f>
        <v>33200</v>
      </c>
      <c r="I51" s="266">
        <f t="shared" ref="I51" si="35">I52</f>
        <v>31337.229999999996</v>
      </c>
      <c r="J51" s="267">
        <f t="shared" si="34"/>
        <v>111.99043244135704</v>
      </c>
      <c r="K51" s="267">
        <f t="shared" ref="K51:K108" si="36">I51/H51*100</f>
        <v>94.389246987951793</v>
      </c>
    </row>
    <row r="52" spans="1:11" x14ac:dyDescent="0.25">
      <c r="A52" s="172"/>
      <c r="B52" s="172"/>
      <c r="C52" s="172"/>
      <c r="D52" s="172">
        <v>3121</v>
      </c>
      <c r="E52" s="196" t="s">
        <v>255</v>
      </c>
      <c r="F52" s="266">
        <f>ukupno!C50</f>
        <v>27982.06</v>
      </c>
      <c r="G52" s="266"/>
      <c r="H52" s="266"/>
      <c r="I52" s="268">
        <f>ukupno!E50</f>
        <v>31337.229999999996</v>
      </c>
      <c r="J52" s="267">
        <f t="shared" si="34"/>
        <v>111.99043244135704</v>
      </c>
      <c r="K52" s="267"/>
    </row>
    <row r="53" spans="1:11" x14ac:dyDescent="0.25">
      <c r="A53" s="172"/>
      <c r="B53" s="172"/>
      <c r="C53" s="172">
        <v>313</v>
      </c>
      <c r="D53" s="172"/>
      <c r="E53" s="196" t="s">
        <v>256</v>
      </c>
      <c r="F53" s="266">
        <f>SUM(F54:F56)</f>
        <v>122622.19</v>
      </c>
      <c r="G53" s="266">
        <f>ukupno!D55</f>
        <v>156140</v>
      </c>
      <c r="H53" s="266">
        <f>G53*I39</f>
        <v>156140</v>
      </c>
      <c r="I53" s="266">
        <f t="shared" ref="I53" si="37">SUM(I54:I56)</f>
        <v>146030.97</v>
      </c>
      <c r="J53" s="267">
        <f t="shared" si="34"/>
        <v>119.09016630676714</v>
      </c>
      <c r="K53" s="267">
        <f t="shared" si="36"/>
        <v>93.525662866658138</v>
      </c>
    </row>
    <row r="54" spans="1:11" x14ac:dyDescent="0.25">
      <c r="A54" s="172"/>
      <c r="B54" s="172"/>
      <c r="C54" s="172"/>
      <c r="D54" s="172">
        <v>3131</v>
      </c>
      <c r="E54" s="196" t="s">
        <v>257</v>
      </c>
      <c r="F54" s="266">
        <f>ukupno!C51</f>
        <v>0</v>
      </c>
      <c r="G54" s="266"/>
      <c r="H54" s="266"/>
      <c r="I54" s="268">
        <f>ukupno!E51</f>
        <v>0</v>
      </c>
      <c r="J54" s="267"/>
      <c r="K54" s="267"/>
    </row>
    <row r="55" spans="1:11" ht="25.5" x14ac:dyDescent="0.25">
      <c r="A55" s="172"/>
      <c r="B55" s="172"/>
      <c r="C55" s="172"/>
      <c r="D55" s="172">
        <v>3132</v>
      </c>
      <c r="E55" s="196" t="s">
        <v>258</v>
      </c>
      <c r="F55" s="266">
        <f>ukupno!C52+ukupno!C53</f>
        <v>122614.46</v>
      </c>
      <c r="G55" s="266"/>
      <c r="H55" s="266"/>
      <c r="I55" s="268">
        <f>ukupno!E52+ukupno!E53</f>
        <v>146030.97</v>
      </c>
      <c r="J55" s="267">
        <f t="shared" si="34"/>
        <v>119.09767412424277</v>
      </c>
      <c r="K55" s="267"/>
    </row>
    <row r="56" spans="1:11" ht="25.5" x14ac:dyDescent="0.25">
      <c r="A56" s="172"/>
      <c r="B56" s="172"/>
      <c r="C56" s="172"/>
      <c r="D56" s="172">
        <v>3133</v>
      </c>
      <c r="E56" s="196" t="s">
        <v>259</v>
      </c>
      <c r="F56" s="266">
        <f>ukupno!C54</f>
        <v>7.73</v>
      </c>
      <c r="G56" s="266"/>
      <c r="H56" s="266"/>
      <c r="I56" s="268">
        <f>ukupno!E54</f>
        <v>0</v>
      </c>
      <c r="J56" s="267"/>
      <c r="K56" s="267"/>
    </row>
    <row r="57" spans="1:11" x14ac:dyDescent="0.25">
      <c r="A57" s="172"/>
      <c r="B57" s="172">
        <v>32</v>
      </c>
      <c r="C57" s="173"/>
      <c r="D57" s="173"/>
      <c r="E57" s="172" t="s">
        <v>232</v>
      </c>
      <c r="F57" s="266">
        <f>F58+F63+F70+F80+F82</f>
        <v>138678.44</v>
      </c>
      <c r="G57" s="266">
        <f t="shared" ref="G57:I57" si="38">G58+G63+G70+G80+G82</f>
        <v>202052</v>
      </c>
      <c r="H57" s="266">
        <f t="shared" si="38"/>
        <v>202052</v>
      </c>
      <c r="I57" s="266">
        <f t="shared" si="38"/>
        <v>145103.34</v>
      </c>
      <c r="J57" s="267">
        <f t="shared" si="34"/>
        <v>104.63294799105036</v>
      </c>
      <c r="K57" s="267">
        <f t="shared" si="36"/>
        <v>71.814849642666246</v>
      </c>
    </row>
    <row r="58" spans="1:11" x14ac:dyDescent="0.25">
      <c r="A58" s="172"/>
      <c r="B58" s="172"/>
      <c r="C58" s="172">
        <v>321</v>
      </c>
      <c r="D58" s="172"/>
      <c r="E58" s="172" t="s">
        <v>233</v>
      </c>
      <c r="F58" s="266">
        <f>SUM(F59:F62)</f>
        <v>29720.5</v>
      </c>
      <c r="G58" s="266">
        <f>ukupno!D79</f>
        <v>33610</v>
      </c>
      <c r="H58" s="266">
        <f>G58*I39</f>
        <v>33610</v>
      </c>
      <c r="I58" s="266">
        <f t="shared" ref="I58" si="39">SUM(I59:I62)</f>
        <v>26413.83</v>
      </c>
      <c r="J58" s="267">
        <f t="shared" si="34"/>
        <v>88.8741104624754</v>
      </c>
      <c r="K58" s="267">
        <f t="shared" si="36"/>
        <v>78.589199642963408</v>
      </c>
    </row>
    <row r="59" spans="1:11" x14ac:dyDescent="0.25">
      <c r="A59" s="172"/>
      <c r="B59" s="174"/>
      <c r="C59" s="172"/>
      <c r="D59" s="172">
        <v>3211</v>
      </c>
      <c r="E59" s="175" t="s">
        <v>234</v>
      </c>
      <c r="F59" s="266">
        <f>ukupno!C64</f>
        <v>7774.26</v>
      </c>
      <c r="G59" s="266"/>
      <c r="H59" s="266"/>
      <c r="I59" s="268">
        <f>ukupno!E64</f>
        <v>10492.45</v>
      </c>
      <c r="J59" s="267">
        <f t="shared" si="34"/>
        <v>134.96397084738612</v>
      </c>
      <c r="K59" s="267"/>
    </row>
    <row r="60" spans="1:11" ht="24" customHeight="1" x14ac:dyDescent="0.25">
      <c r="A60" s="172"/>
      <c r="B60" s="174"/>
      <c r="C60" s="172"/>
      <c r="D60" s="172">
        <v>3212</v>
      </c>
      <c r="E60" s="196" t="s">
        <v>260</v>
      </c>
      <c r="F60" s="266">
        <f>ukupno!C66</f>
        <v>10882.24</v>
      </c>
      <c r="G60" s="266"/>
      <c r="H60" s="266"/>
      <c r="I60" s="268">
        <f>ukupno!E66</f>
        <v>11397.88</v>
      </c>
      <c r="J60" s="267">
        <f t="shared" si="34"/>
        <v>104.73836269003441</v>
      </c>
      <c r="K60" s="267"/>
    </row>
    <row r="61" spans="1:11" x14ac:dyDescent="0.25">
      <c r="A61" s="172"/>
      <c r="B61" s="174"/>
      <c r="C61" s="172"/>
      <c r="D61" s="172">
        <v>3213</v>
      </c>
      <c r="E61" s="196" t="s">
        <v>261</v>
      </c>
      <c r="F61" s="266">
        <f>ukupno!C76</f>
        <v>10596.9</v>
      </c>
      <c r="G61" s="266"/>
      <c r="H61" s="266"/>
      <c r="I61" s="268">
        <f>ukupno!E76</f>
        <v>4349</v>
      </c>
      <c r="J61" s="267"/>
      <c r="K61" s="267"/>
    </row>
    <row r="62" spans="1:11" ht="25.9" customHeight="1" x14ac:dyDescent="0.25">
      <c r="A62" s="172"/>
      <c r="B62" s="174"/>
      <c r="C62" s="172"/>
      <c r="D62" s="172">
        <v>3214</v>
      </c>
      <c r="E62" s="196" t="s">
        <v>262</v>
      </c>
      <c r="F62" s="266">
        <f>ukupno!C78</f>
        <v>467.1</v>
      </c>
      <c r="G62" s="266"/>
      <c r="H62" s="266"/>
      <c r="I62" s="268">
        <f>ukupno!E78</f>
        <v>174.5</v>
      </c>
      <c r="J62" s="267">
        <f t="shared" si="34"/>
        <v>37.358167415970883</v>
      </c>
      <c r="K62" s="267"/>
    </row>
    <row r="63" spans="1:11" x14ac:dyDescent="0.25">
      <c r="A63" s="172"/>
      <c r="B63" s="174"/>
      <c r="C63" s="172">
        <v>322</v>
      </c>
      <c r="D63" s="172"/>
      <c r="E63" s="196" t="s">
        <v>263</v>
      </c>
      <c r="F63" s="266">
        <f>SUM(F64:F69)</f>
        <v>28614.280000000002</v>
      </c>
      <c r="G63" s="266">
        <f>ukupno!D107</f>
        <v>35450</v>
      </c>
      <c r="H63" s="266">
        <f>G63*I39</f>
        <v>35450</v>
      </c>
      <c r="I63" s="266">
        <f t="shared" ref="I63" si="40">SUM(I64:I69)</f>
        <v>30557.029999999995</v>
      </c>
      <c r="J63" s="267">
        <f t="shared" si="34"/>
        <v>106.78944219459652</v>
      </c>
      <c r="K63" s="267">
        <f t="shared" si="36"/>
        <v>86.19754583921015</v>
      </c>
    </row>
    <row r="64" spans="1:11" ht="26.45" customHeight="1" x14ac:dyDescent="0.25">
      <c r="A64" s="172"/>
      <c r="B64" s="174"/>
      <c r="C64" s="172"/>
      <c r="D64" s="172">
        <v>3221</v>
      </c>
      <c r="E64" s="196" t="s">
        <v>264</v>
      </c>
      <c r="F64" s="266">
        <f>ukupno!C85</f>
        <v>9587.67</v>
      </c>
      <c r="G64" s="266"/>
      <c r="H64" s="266"/>
      <c r="I64" s="268">
        <f>ukupno!E85</f>
        <v>8059.8899999999994</v>
      </c>
      <c r="J64" s="267">
        <f t="shared" si="34"/>
        <v>84.065158688190138</v>
      </c>
      <c r="K64" s="267"/>
    </row>
    <row r="65" spans="1:11" ht="15" customHeight="1" x14ac:dyDescent="0.25">
      <c r="A65" s="172"/>
      <c r="B65" s="174"/>
      <c r="C65" s="172"/>
      <c r="D65" s="172">
        <v>3222</v>
      </c>
      <c r="E65" s="196" t="s">
        <v>265</v>
      </c>
      <c r="F65" s="266">
        <f>ukupno!C88</f>
        <v>702.12</v>
      </c>
      <c r="G65" s="266"/>
      <c r="H65" s="266"/>
      <c r="I65" s="268">
        <f>ukupno!E88</f>
        <v>732.24</v>
      </c>
      <c r="J65" s="267">
        <v>0</v>
      </c>
      <c r="K65" s="267"/>
    </row>
    <row r="66" spans="1:11" x14ac:dyDescent="0.25">
      <c r="A66" s="172"/>
      <c r="B66" s="174"/>
      <c r="C66" s="172"/>
      <c r="D66" s="172">
        <v>3223</v>
      </c>
      <c r="E66" s="196" t="s">
        <v>266</v>
      </c>
      <c r="F66" s="266">
        <f>ukupno!C92</f>
        <v>12945.61</v>
      </c>
      <c r="G66" s="266"/>
      <c r="H66" s="266"/>
      <c r="I66" s="268">
        <f>ukupno!E92</f>
        <v>14298.18</v>
      </c>
      <c r="J66" s="267">
        <f t="shared" si="34"/>
        <v>110.44809784938678</v>
      </c>
      <c r="K66" s="267"/>
    </row>
    <row r="67" spans="1:11" ht="28.15" customHeight="1" x14ac:dyDescent="0.25">
      <c r="A67" s="172"/>
      <c r="B67" s="174"/>
      <c r="C67" s="172"/>
      <c r="D67" s="172">
        <v>3224</v>
      </c>
      <c r="E67" s="196" t="s">
        <v>267</v>
      </c>
      <c r="F67" s="266">
        <f>ukupno!C95</f>
        <v>3781.59</v>
      </c>
      <c r="G67" s="266"/>
      <c r="H67" s="266"/>
      <c r="I67" s="268">
        <f>ukupno!E95</f>
        <v>5805.21</v>
      </c>
      <c r="J67" s="267">
        <f t="shared" si="34"/>
        <v>153.51241144597907</v>
      </c>
      <c r="K67" s="267"/>
    </row>
    <row r="68" spans="1:11" x14ac:dyDescent="0.25">
      <c r="A68" s="172"/>
      <c r="B68" s="174"/>
      <c r="C68" s="172"/>
      <c r="D68" s="172">
        <v>3225</v>
      </c>
      <c r="E68" s="196" t="s">
        <v>268</v>
      </c>
      <c r="F68" s="266">
        <f>ukupno!C97</f>
        <v>1096.9000000000001</v>
      </c>
      <c r="G68" s="266"/>
      <c r="H68" s="266"/>
      <c r="I68" s="268">
        <f>ukupno!E97</f>
        <v>1204.5899999999999</v>
      </c>
      <c r="J68" s="267"/>
      <c r="K68" s="267"/>
    </row>
    <row r="69" spans="1:11" ht="27" customHeight="1" x14ac:dyDescent="0.25">
      <c r="A69" s="172"/>
      <c r="B69" s="174"/>
      <c r="C69" s="172"/>
      <c r="D69" s="172">
        <v>3227</v>
      </c>
      <c r="E69" s="196" t="s">
        <v>269</v>
      </c>
      <c r="F69" s="266">
        <f>ukupno!C99</f>
        <v>500.39</v>
      </c>
      <c r="G69" s="266"/>
      <c r="H69" s="266"/>
      <c r="I69" s="268">
        <f>ukupno!E99</f>
        <v>456.92</v>
      </c>
      <c r="J69" s="267">
        <v>0</v>
      </c>
      <c r="K69" s="267"/>
    </row>
    <row r="70" spans="1:11" ht="21" customHeight="1" x14ac:dyDescent="0.25">
      <c r="A70" s="172"/>
      <c r="B70" s="174"/>
      <c r="C70" s="172">
        <v>323</v>
      </c>
      <c r="D70" s="172"/>
      <c r="E70" s="196" t="s">
        <v>270</v>
      </c>
      <c r="F70" s="266">
        <f>SUM(F71:F79)</f>
        <v>37782.559999999998</v>
      </c>
      <c r="G70" s="266">
        <f>ukupno!D154</f>
        <v>76936</v>
      </c>
      <c r="H70" s="266">
        <f>G70*I39</f>
        <v>76936</v>
      </c>
      <c r="I70" s="266">
        <f t="shared" ref="I70" si="41">SUM(I71:I79)</f>
        <v>61986.289999999994</v>
      </c>
      <c r="J70" s="267">
        <f t="shared" si="34"/>
        <v>164.06058774206934</v>
      </c>
      <c r="K70" s="267">
        <f t="shared" si="36"/>
        <v>80.568641468233324</v>
      </c>
    </row>
    <row r="71" spans="1:11" ht="18" customHeight="1" x14ac:dyDescent="0.25">
      <c r="A71" s="172"/>
      <c r="B71" s="174"/>
      <c r="C71" s="172"/>
      <c r="D71" s="172">
        <v>3231</v>
      </c>
      <c r="E71" s="196" t="s">
        <v>271</v>
      </c>
      <c r="F71" s="266">
        <f>ukupno!C112</f>
        <v>9310.08</v>
      </c>
      <c r="G71" s="266"/>
      <c r="H71" s="266"/>
      <c r="I71" s="268">
        <f>ukupno!E112</f>
        <v>12350.71</v>
      </c>
      <c r="J71" s="267">
        <f t="shared" si="34"/>
        <v>132.65954750120298</v>
      </c>
      <c r="K71" s="267"/>
    </row>
    <row r="72" spans="1:11" ht="27" customHeight="1" x14ac:dyDescent="0.25">
      <c r="A72" s="172"/>
      <c r="B72" s="174"/>
      <c r="C72" s="172"/>
      <c r="D72" s="172">
        <v>3232</v>
      </c>
      <c r="E72" s="196" t="s">
        <v>272</v>
      </c>
      <c r="F72" s="266">
        <f>ukupno!C116</f>
        <v>4302.4799999999996</v>
      </c>
      <c r="G72" s="266"/>
      <c r="H72" s="266"/>
      <c r="I72" s="268">
        <f>ukupno!E116</f>
        <v>15078.07</v>
      </c>
      <c r="J72" s="267">
        <f t="shared" si="34"/>
        <v>350.45067031107646</v>
      </c>
      <c r="K72" s="267"/>
    </row>
    <row r="73" spans="1:11" x14ac:dyDescent="0.25">
      <c r="A73" s="172"/>
      <c r="B73" s="174"/>
      <c r="C73" s="172"/>
      <c r="D73" s="172">
        <v>3233</v>
      </c>
      <c r="E73" s="196" t="s">
        <v>273</v>
      </c>
      <c r="F73" s="266">
        <f>ukupno!C120</f>
        <v>149.31</v>
      </c>
      <c r="G73" s="266"/>
      <c r="H73" s="266"/>
      <c r="I73" s="268">
        <f>ukupno!E120</f>
        <v>924.75</v>
      </c>
      <c r="J73" s="267">
        <f t="shared" si="34"/>
        <v>619.34900542495473</v>
      </c>
      <c r="K73" s="267"/>
    </row>
    <row r="74" spans="1:11" x14ac:dyDescent="0.25">
      <c r="A74" s="172"/>
      <c r="B74" s="174"/>
      <c r="C74" s="172"/>
      <c r="D74" s="172">
        <v>3234</v>
      </c>
      <c r="E74" s="196" t="s">
        <v>274</v>
      </c>
      <c r="F74" s="266">
        <f>ukupno!C124</f>
        <v>6237.96</v>
      </c>
      <c r="G74" s="266"/>
      <c r="H74" s="266"/>
      <c r="I74" s="268">
        <f>ukupno!E124</f>
        <v>6520.49</v>
      </c>
      <c r="J74" s="267">
        <f t="shared" si="34"/>
        <v>104.5292050606288</v>
      </c>
      <c r="K74" s="267"/>
    </row>
    <row r="75" spans="1:11" x14ac:dyDescent="0.25">
      <c r="A75" s="172"/>
      <c r="B75" s="174"/>
      <c r="C75" s="172"/>
      <c r="D75" s="172">
        <v>3235</v>
      </c>
      <c r="E75" s="196" t="s">
        <v>275</v>
      </c>
      <c r="F75" s="266">
        <f>ukupno!C128</f>
        <v>2718.08</v>
      </c>
      <c r="G75" s="266"/>
      <c r="H75" s="266"/>
      <c r="I75" s="268">
        <f>ukupno!E128</f>
        <v>6856.8600000000006</v>
      </c>
      <c r="J75" s="267">
        <f t="shared" si="34"/>
        <v>252.26851306804807</v>
      </c>
      <c r="K75" s="267"/>
    </row>
    <row r="76" spans="1:11" x14ac:dyDescent="0.25">
      <c r="A76" s="172"/>
      <c r="B76" s="174"/>
      <c r="C76" s="172"/>
      <c r="D76" s="172">
        <v>3236</v>
      </c>
      <c r="E76" s="196" t="s">
        <v>276</v>
      </c>
      <c r="F76" s="266">
        <f>ukupno!C131</f>
        <v>2905</v>
      </c>
      <c r="G76" s="266"/>
      <c r="H76" s="266"/>
      <c r="I76" s="268">
        <f>ukupno!E131</f>
        <v>2355</v>
      </c>
      <c r="J76" s="267">
        <f t="shared" si="34"/>
        <v>81.067125645438892</v>
      </c>
      <c r="K76" s="267"/>
    </row>
    <row r="77" spans="1:11" x14ac:dyDescent="0.25">
      <c r="A77" s="172"/>
      <c r="B77" s="174"/>
      <c r="C77" s="172"/>
      <c r="D77" s="172">
        <v>3237</v>
      </c>
      <c r="E77" s="196" t="s">
        <v>277</v>
      </c>
      <c r="F77" s="266">
        <f>ukupno!C143</f>
        <v>3870.79</v>
      </c>
      <c r="G77" s="266"/>
      <c r="H77" s="266"/>
      <c r="I77" s="268">
        <f>ukupno!E143</f>
        <v>6891.0599999999995</v>
      </c>
      <c r="J77" s="267">
        <f t="shared" si="34"/>
        <v>178.02722441672111</v>
      </c>
      <c r="K77" s="267"/>
    </row>
    <row r="78" spans="1:11" x14ac:dyDescent="0.25">
      <c r="A78" s="172"/>
      <c r="B78" s="174"/>
      <c r="C78" s="172"/>
      <c r="D78" s="172">
        <v>3238</v>
      </c>
      <c r="E78" s="196" t="s">
        <v>278</v>
      </c>
      <c r="F78" s="266">
        <f>ukupno!C146</f>
        <v>2117.15</v>
      </c>
      <c r="G78" s="266"/>
      <c r="H78" s="266"/>
      <c r="I78" s="268">
        <f>ukupno!E146</f>
        <v>2050.3900000000003</v>
      </c>
      <c r="J78" s="267">
        <f t="shared" si="34"/>
        <v>96.846704295869458</v>
      </c>
      <c r="K78" s="267"/>
    </row>
    <row r="79" spans="1:11" x14ac:dyDescent="0.25">
      <c r="A79" s="172"/>
      <c r="B79" s="174"/>
      <c r="C79" s="172"/>
      <c r="D79" s="172">
        <v>3239</v>
      </c>
      <c r="E79" s="196" t="s">
        <v>279</v>
      </c>
      <c r="F79" s="266">
        <f>ukupno!C153</f>
        <v>6171.7099999999991</v>
      </c>
      <c r="G79" s="266"/>
      <c r="H79" s="266"/>
      <c r="I79" s="268">
        <f>ukupno!E153</f>
        <v>8958.9599999999991</v>
      </c>
      <c r="J79" s="267">
        <f t="shared" si="34"/>
        <v>145.16171369037107</v>
      </c>
      <c r="K79" s="267"/>
    </row>
    <row r="80" spans="1:11" ht="25.5" x14ac:dyDescent="0.25">
      <c r="A80" s="172"/>
      <c r="B80" s="174"/>
      <c r="C80" s="172">
        <v>324</v>
      </c>
      <c r="D80" s="172"/>
      <c r="E80" s="196" t="s">
        <v>280</v>
      </c>
      <c r="F80" s="266">
        <f>F81</f>
        <v>8108.16</v>
      </c>
      <c r="G80" s="266">
        <f>ukupno!D157</f>
        <v>15280</v>
      </c>
      <c r="H80" s="266">
        <f>G80*I39</f>
        <v>15280</v>
      </c>
      <c r="I80" s="266">
        <f t="shared" ref="I80" si="42">I81</f>
        <v>6696.18</v>
      </c>
      <c r="J80" s="267">
        <v>0</v>
      </c>
      <c r="K80" s="267">
        <f t="shared" si="36"/>
        <v>43.823167539267018</v>
      </c>
    </row>
    <row r="81" spans="1:11" ht="25.5" x14ac:dyDescent="0.25">
      <c r="A81" s="172"/>
      <c r="B81" s="174"/>
      <c r="C81" s="172"/>
      <c r="D81" s="172">
        <v>3241</v>
      </c>
      <c r="E81" s="196" t="s">
        <v>280</v>
      </c>
      <c r="F81" s="266">
        <f>ukupno!C157</f>
        <v>8108.16</v>
      </c>
      <c r="G81" s="266"/>
      <c r="H81" s="266"/>
      <c r="I81" s="268">
        <f>ukupno!E157</f>
        <v>6696.18</v>
      </c>
      <c r="J81" s="267">
        <v>0</v>
      </c>
      <c r="K81" s="267"/>
    </row>
    <row r="82" spans="1:11" ht="25.5" x14ac:dyDescent="0.25">
      <c r="A82" s="172"/>
      <c r="B82" s="174"/>
      <c r="C82" s="172">
        <v>329</v>
      </c>
      <c r="D82" s="172"/>
      <c r="E82" s="196" t="s">
        <v>281</v>
      </c>
      <c r="F82" s="266">
        <f>SUM(F83:F88)</f>
        <v>34452.94</v>
      </c>
      <c r="G82" s="266">
        <f>ukupno!D184</f>
        <v>40776</v>
      </c>
      <c r="H82" s="266">
        <f>G82*I39</f>
        <v>40776</v>
      </c>
      <c r="I82" s="266">
        <f t="shared" ref="I82" si="43">SUM(I83:I88)</f>
        <v>19450.009999999998</v>
      </c>
      <c r="J82" s="267">
        <f t="shared" si="34"/>
        <v>56.453846899567928</v>
      </c>
      <c r="K82" s="267">
        <f t="shared" si="36"/>
        <v>47.699651755934859</v>
      </c>
    </row>
    <row r="83" spans="1:11" x14ac:dyDescent="0.25">
      <c r="A83" s="172"/>
      <c r="B83" s="174"/>
      <c r="C83" s="172"/>
      <c r="D83" s="172">
        <v>3292</v>
      </c>
      <c r="E83" s="196" t="s">
        <v>282</v>
      </c>
      <c r="F83" s="266">
        <f>ukupno!C160</f>
        <v>1778.37</v>
      </c>
      <c r="G83" s="266"/>
      <c r="H83" s="266"/>
      <c r="I83" s="268">
        <f>ukupno!E160</f>
        <v>1036.9100000000001</v>
      </c>
      <c r="J83" s="267"/>
      <c r="K83" s="267"/>
    </row>
    <row r="84" spans="1:11" x14ac:dyDescent="0.25">
      <c r="A84" s="172"/>
      <c r="B84" s="174"/>
      <c r="C84" s="172"/>
      <c r="D84" s="172">
        <v>3293</v>
      </c>
      <c r="E84" s="196" t="s">
        <v>283</v>
      </c>
      <c r="F84" s="266">
        <f>ukupno!C162</f>
        <v>2139.87</v>
      </c>
      <c r="G84" s="266"/>
      <c r="H84" s="266"/>
      <c r="I84" s="268">
        <f>ukupno!E162</f>
        <v>2068.52</v>
      </c>
      <c r="J84" s="267">
        <f t="shared" si="34"/>
        <v>96.66568529863963</v>
      </c>
      <c r="K84" s="267"/>
    </row>
    <row r="85" spans="1:11" x14ac:dyDescent="0.25">
      <c r="A85" s="172"/>
      <c r="B85" s="174"/>
      <c r="C85" s="172"/>
      <c r="D85" s="172">
        <v>3294</v>
      </c>
      <c r="E85" s="196" t="s">
        <v>284</v>
      </c>
      <c r="F85" s="266">
        <f>ukupno!C165</f>
        <v>210</v>
      </c>
      <c r="G85" s="266"/>
      <c r="H85" s="266"/>
      <c r="I85" s="268">
        <f>ukupno!E165</f>
        <v>140</v>
      </c>
      <c r="J85" s="267">
        <f t="shared" si="34"/>
        <v>66.666666666666657</v>
      </c>
      <c r="K85" s="267"/>
    </row>
    <row r="86" spans="1:11" ht="43.15" customHeight="1" x14ac:dyDescent="0.25">
      <c r="A86" s="172"/>
      <c r="B86" s="174"/>
      <c r="C86" s="172"/>
      <c r="D86" s="172">
        <v>3295</v>
      </c>
      <c r="E86" s="197" t="s">
        <v>285</v>
      </c>
      <c r="F86" s="266">
        <f>ukupno!C178</f>
        <v>253.31</v>
      </c>
      <c r="G86" s="266"/>
      <c r="H86" s="266"/>
      <c r="I86" s="268">
        <f>ukupno!E178</f>
        <v>127.44</v>
      </c>
      <c r="J86" s="267">
        <f t="shared" si="34"/>
        <v>50.309896964194067</v>
      </c>
      <c r="K86" s="267"/>
    </row>
    <row r="87" spans="1:11" x14ac:dyDescent="0.25">
      <c r="A87" s="172"/>
      <c r="B87" s="174"/>
      <c r="C87" s="172"/>
      <c r="D87" s="172">
        <v>3296</v>
      </c>
      <c r="E87" s="198" t="s">
        <v>286</v>
      </c>
      <c r="F87" s="266">
        <f>ukupno!C180</f>
        <v>269.60000000000002</v>
      </c>
      <c r="G87" s="266"/>
      <c r="H87" s="266"/>
      <c r="I87" s="268">
        <f>ukupno!E180</f>
        <v>0</v>
      </c>
      <c r="J87" s="267"/>
      <c r="K87" s="267"/>
    </row>
    <row r="88" spans="1:11" ht="25.5" x14ac:dyDescent="0.25">
      <c r="A88" s="172"/>
      <c r="B88" s="174"/>
      <c r="C88" s="172"/>
      <c r="D88" s="172">
        <v>3299</v>
      </c>
      <c r="E88" s="196" t="s">
        <v>281</v>
      </c>
      <c r="F88" s="266">
        <f>ukupno!C183</f>
        <v>29801.79</v>
      </c>
      <c r="G88" s="266"/>
      <c r="H88" s="266"/>
      <c r="I88" s="268">
        <f>ukupno!E183</f>
        <v>16077.14</v>
      </c>
      <c r="J88" s="267">
        <f t="shared" si="34"/>
        <v>53.946893793963383</v>
      </c>
      <c r="K88" s="267"/>
    </row>
    <row r="89" spans="1:11" x14ac:dyDescent="0.25">
      <c r="A89" s="172"/>
      <c r="B89" s="172">
        <v>34</v>
      </c>
      <c r="C89" s="172"/>
      <c r="D89" s="172"/>
      <c r="E89" s="196" t="s">
        <v>287</v>
      </c>
      <c r="F89" s="266">
        <f>F90</f>
        <v>1181.56</v>
      </c>
      <c r="G89" s="266">
        <f t="shared" ref="G89:I89" si="44">G90</f>
        <v>400</v>
      </c>
      <c r="H89" s="266">
        <f t="shared" si="44"/>
        <v>400</v>
      </c>
      <c r="I89" s="266">
        <f t="shared" si="44"/>
        <v>317.98</v>
      </c>
      <c r="J89" s="267">
        <f t="shared" si="34"/>
        <v>26.911879210535229</v>
      </c>
      <c r="K89" s="267">
        <f t="shared" si="36"/>
        <v>79.495000000000005</v>
      </c>
    </row>
    <row r="90" spans="1:11" x14ac:dyDescent="0.25">
      <c r="A90" s="172"/>
      <c r="B90" s="174"/>
      <c r="C90" s="172">
        <v>343</v>
      </c>
      <c r="D90" s="172"/>
      <c r="E90" s="196" t="s">
        <v>288</v>
      </c>
      <c r="F90" s="266">
        <f>SUM(F91:F93)</f>
        <v>1181.56</v>
      </c>
      <c r="G90" s="266">
        <f>ukupno!D195</f>
        <v>400</v>
      </c>
      <c r="H90" s="266">
        <f>G90*I39</f>
        <v>400</v>
      </c>
      <c r="I90" s="266">
        <f t="shared" ref="I90" si="45">SUM(I91:I93)</f>
        <v>317.98</v>
      </c>
      <c r="J90" s="267">
        <f t="shared" si="34"/>
        <v>26.911879210535229</v>
      </c>
      <c r="K90" s="267">
        <f t="shared" si="36"/>
        <v>79.495000000000005</v>
      </c>
    </row>
    <row r="91" spans="1:11" ht="25.5" x14ac:dyDescent="0.25">
      <c r="A91" s="172"/>
      <c r="B91" s="174"/>
      <c r="C91" s="172"/>
      <c r="D91" s="172">
        <v>3431</v>
      </c>
      <c r="E91" s="196" t="s">
        <v>289</v>
      </c>
      <c r="F91" s="266">
        <f>ukupno!C187</f>
        <v>917.69</v>
      </c>
      <c r="G91" s="266"/>
      <c r="H91" s="266"/>
      <c r="I91" s="268">
        <f>ukupno!E187</f>
        <v>306.06</v>
      </c>
      <c r="J91" s="267">
        <f t="shared" si="34"/>
        <v>33.351131645762727</v>
      </c>
      <c r="K91" s="267"/>
    </row>
    <row r="92" spans="1:11" x14ac:dyDescent="0.25">
      <c r="A92" s="172"/>
      <c r="B92" s="174"/>
      <c r="C92" s="172"/>
      <c r="D92" s="172">
        <v>3433</v>
      </c>
      <c r="E92" s="196" t="s">
        <v>290</v>
      </c>
      <c r="F92" s="266">
        <f>ukupno!C192</f>
        <v>263.87</v>
      </c>
      <c r="G92" s="266"/>
      <c r="H92" s="266"/>
      <c r="I92" s="268">
        <f>ukupno!E192</f>
        <v>11.92</v>
      </c>
      <c r="J92" s="267"/>
      <c r="K92" s="267"/>
    </row>
    <row r="93" spans="1:11" ht="25.5" x14ac:dyDescent="0.25">
      <c r="A93" s="172"/>
      <c r="B93" s="174"/>
      <c r="C93" s="172"/>
      <c r="D93" s="172">
        <v>3434</v>
      </c>
      <c r="E93" s="196" t="s">
        <v>291</v>
      </c>
      <c r="F93" s="266">
        <f>ukupno!C194</f>
        <v>0</v>
      </c>
      <c r="G93" s="266"/>
      <c r="H93" s="266"/>
      <c r="I93" s="268">
        <f>ukupno!E194</f>
        <v>0</v>
      </c>
      <c r="J93" s="267"/>
      <c r="K93" s="267"/>
    </row>
    <row r="94" spans="1:11" ht="38.25" x14ac:dyDescent="0.25">
      <c r="A94" s="172"/>
      <c r="B94" s="172">
        <v>37</v>
      </c>
      <c r="C94" s="172"/>
      <c r="D94" s="172"/>
      <c r="E94" s="196" t="s">
        <v>292</v>
      </c>
      <c r="F94" s="266">
        <f>F95</f>
        <v>0</v>
      </c>
      <c r="G94" s="266">
        <f t="shared" ref="G94:I94" si="46">G95</f>
        <v>0</v>
      </c>
      <c r="H94" s="266">
        <f t="shared" si="46"/>
        <v>0</v>
      </c>
      <c r="I94" s="266">
        <f t="shared" si="46"/>
        <v>0</v>
      </c>
      <c r="J94" s="267">
        <v>0</v>
      </c>
      <c r="K94" s="267" t="e">
        <f t="shared" si="36"/>
        <v>#DIV/0!</v>
      </c>
    </row>
    <row r="95" spans="1:11" ht="38.25" x14ac:dyDescent="0.25">
      <c r="A95" s="172"/>
      <c r="B95" s="174"/>
      <c r="C95" s="172">
        <v>372</v>
      </c>
      <c r="D95" s="172"/>
      <c r="E95" s="196" t="s">
        <v>293</v>
      </c>
      <c r="F95" s="266">
        <f>SUM(F96)</f>
        <v>0</v>
      </c>
      <c r="G95" s="266">
        <f>ukupno!D197</f>
        <v>0</v>
      </c>
      <c r="H95" s="266">
        <f>G95*I39</f>
        <v>0</v>
      </c>
      <c r="I95" s="266">
        <f t="shared" ref="I95" si="47">SUM(I96:I97)</f>
        <v>0</v>
      </c>
      <c r="J95" s="267">
        <v>0</v>
      </c>
      <c r="K95" s="267" t="e">
        <f t="shared" si="36"/>
        <v>#DIV/0!</v>
      </c>
    </row>
    <row r="96" spans="1:11" ht="25.5" x14ac:dyDescent="0.25">
      <c r="A96" s="172"/>
      <c r="B96" s="174"/>
      <c r="C96" s="172"/>
      <c r="D96" s="172">
        <v>3721</v>
      </c>
      <c r="E96" s="196" t="s">
        <v>294</v>
      </c>
      <c r="F96" s="266">
        <f>ukupno!C196</f>
        <v>0</v>
      </c>
      <c r="G96" s="266">
        <f>ukupno!D197</f>
        <v>0</v>
      </c>
      <c r="H96" s="266">
        <f>G96*I39</f>
        <v>0</v>
      </c>
      <c r="I96" s="268">
        <f>ukupno!E197</f>
        <v>0</v>
      </c>
      <c r="J96" s="267">
        <v>0</v>
      </c>
      <c r="K96" s="267"/>
    </row>
    <row r="97" spans="1:11" ht="25.5" x14ac:dyDescent="0.25">
      <c r="A97" s="172"/>
      <c r="B97" s="174"/>
      <c r="C97" s="172"/>
      <c r="D97" s="172">
        <v>3722</v>
      </c>
      <c r="E97" s="196" t="s">
        <v>295</v>
      </c>
      <c r="F97" s="266">
        <f>ukupno!C197</f>
        <v>0</v>
      </c>
      <c r="G97" s="266"/>
      <c r="H97" s="266"/>
      <c r="I97" s="268"/>
      <c r="J97" s="267">
        <v>0</v>
      </c>
      <c r="K97" s="267"/>
    </row>
    <row r="98" spans="1:11" x14ac:dyDescent="0.25">
      <c r="A98" s="172"/>
      <c r="B98" s="172">
        <v>38</v>
      </c>
      <c r="C98" s="172"/>
      <c r="D98" s="172"/>
      <c r="E98" s="196" t="s">
        <v>296</v>
      </c>
      <c r="F98" s="266">
        <f>F99</f>
        <v>728.78</v>
      </c>
      <c r="G98" s="266">
        <f t="shared" ref="G98:I98" si="48">G99</f>
        <v>1000</v>
      </c>
      <c r="H98" s="266">
        <f t="shared" si="48"/>
        <v>1000</v>
      </c>
      <c r="I98" s="266">
        <f t="shared" si="48"/>
        <v>586.65</v>
      </c>
      <c r="J98" s="267">
        <v>0</v>
      </c>
      <c r="K98" s="267">
        <v>0</v>
      </c>
    </row>
    <row r="99" spans="1:11" x14ac:dyDescent="0.25">
      <c r="A99" s="172"/>
      <c r="B99" s="174"/>
      <c r="C99" s="172">
        <v>381</v>
      </c>
      <c r="D99" s="172"/>
      <c r="E99" s="196" t="s">
        <v>246</v>
      </c>
      <c r="F99" s="266">
        <f>F100</f>
        <v>728.78</v>
      </c>
      <c r="G99" s="266">
        <f t="shared" ref="G99:I99" si="49">G100</f>
        <v>1000</v>
      </c>
      <c r="H99" s="266">
        <f t="shared" si="49"/>
        <v>1000</v>
      </c>
      <c r="I99" s="266">
        <f t="shared" si="49"/>
        <v>586.65</v>
      </c>
      <c r="J99" s="267">
        <v>0</v>
      </c>
      <c r="K99" s="267">
        <v>0</v>
      </c>
    </row>
    <row r="100" spans="1:11" x14ac:dyDescent="0.25">
      <c r="A100" s="172"/>
      <c r="B100" s="174"/>
      <c r="C100" s="172"/>
      <c r="D100" s="172">
        <v>3812</v>
      </c>
      <c r="E100" s="196" t="s">
        <v>297</v>
      </c>
      <c r="F100" s="266">
        <f>ukupno!C198</f>
        <v>728.78</v>
      </c>
      <c r="G100" s="266">
        <f>ukupno!D206</f>
        <v>1000</v>
      </c>
      <c r="H100" s="266">
        <f>G100*I39</f>
        <v>1000</v>
      </c>
      <c r="I100" s="268">
        <f>ukupno!E198</f>
        <v>586.65</v>
      </c>
      <c r="J100" s="267">
        <v>0</v>
      </c>
      <c r="K100" s="267"/>
    </row>
    <row r="101" spans="1:11" ht="25.5" x14ac:dyDescent="0.25">
      <c r="A101" s="176">
        <v>4</v>
      </c>
      <c r="B101" s="176"/>
      <c r="C101" s="176"/>
      <c r="D101" s="176"/>
      <c r="E101" s="177" t="s">
        <v>235</v>
      </c>
      <c r="F101" s="237">
        <f>F102</f>
        <v>18683.499999999996</v>
      </c>
      <c r="G101" s="237">
        <f t="shared" ref="G101:I101" si="50">G102</f>
        <v>14897</v>
      </c>
      <c r="H101" s="237">
        <f t="shared" si="50"/>
        <v>14897</v>
      </c>
      <c r="I101" s="237">
        <f t="shared" si="50"/>
        <v>13273.249999999998</v>
      </c>
      <c r="J101" s="265">
        <f t="shared" si="34"/>
        <v>71.042631198651222</v>
      </c>
      <c r="K101" s="265">
        <f t="shared" si="36"/>
        <v>89.100154393502038</v>
      </c>
    </row>
    <row r="102" spans="1:11" ht="26.25" x14ac:dyDescent="0.25">
      <c r="A102" s="171"/>
      <c r="B102" s="171">
        <v>42</v>
      </c>
      <c r="C102" s="171"/>
      <c r="D102" s="171"/>
      <c r="E102" s="199" t="s">
        <v>298</v>
      </c>
      <c r="F102" s="266">
        <f>F103+F108+F110</f>
        <v>18683.499999999996</v>
      </c>
      <c r="G102" s="266">
        <f t="shared" ref="G102:I102" si="51">G103+G108+G110</f>
        <v>14897</v>
      </c>
      <c r="H102" s="266">
        <f t="shared" si="51"/>
        <v>14897</v>
      </c>
      <c r="I102" s="266">
        <f t="shared" si="51"/>
        <v>13273.249999999998</v>
      </c>
      <c r="J102" s="267">
        <f t="shared" si="34"/>
        <v>71.042631198651222</v>
      </c>
      <c r="K102" s="267">
        <f t="shared" si="36"/>
        <v>89.100154393502038</v>
      </c>
    </row>
    <row r="103" spans="1:11" x14ac:dyDescent="0.25">
      <c r="A103" s="171"/>
      <c r="B103" s="171"/>
      <c r="C103" s="172">
        <v>422</v>
      </c>
      <c r="D103" s="172"/>
      <c r="E103" s="199" t="s">
        <v>299</v>
      </c>
      <c r="F103" s="266">
        <f>SUM(F104:F107)</f>
        <v>16952.399999999998</v>
      </c>
      <c r="G103" s="266">
        <f>ukupno!D223</f>
        <v>10570</v>
      </c>
      <c r="H103" s="266">
        <f>G103*I39</f>
        <v>10570</v>
      </c>
      <c r="I103" s="266">
        <f t="shared" ref="I103" si="52">SUM(I104:I107)</f>
        <v>11136.329999999998</v>
      </c>
      <c r="J103" s="267">
        <f t="shared" si="34"/>
        <v>65.691760458696109</v>
      </c>
      <c r="K103" s="267">
        <f t="shared" si="36"/>
        <v>105.35789971617784</v>
      </c>
    </row>
    <row r="104" spans="1:11" x14ac:dyDescent="0.25">
      <c r="A104" s="171"/>
      <c r="B104" s="171"/>
      <c r="C104" s="172"/>
      <c r="D104" s="172">
        <v>4221</v>
      </c>
      <c r="E104" s="199" t="s">
        <v>300</v>
      </c>
      <c r="F104" s="266">
        <f>ukupno!C212</f>
        <v>12472.269999999999</v>
      </c>
      <c r="G104" s="266"/>
      <c r="H104" s="270"/>
      <c r="I104" s="268">
        <f>ukupno!E212</f>
        <v>9697.0299999999988</v>
      </c>
      <c r="J104" s="267">
        <f t="shared" si="34"/>
        <v>77.748717755468732</v>
      </c>
      <c r="K104" s="267">
        <v>0</v>
      </c>
    </row>
    <row r="105" spans="1:11" x14ac:dyDescent="0.25">
      <c r="A105" s="171"/>
      <c r="B105" s="171"/>
      <c r="C105" s="172"/>
      <c r="D105" s="172">
        <v>4222</v>
      </c>
      <c r="E105" s="199" t="s">
        <v>303</v>
      </c>
      <c r="F105" s="266">
        <f>ukupno!C214</f>
        <v>0</v>
      </c>
      <c r="G105" s="266"/>
      <c r="H105" s="270"/>
      <c r="I105" s="268">
        <f>ukupno!E214</f>
        <v>393.8</v>
      </c>
      <c r="J105" s="267">
        <v>0</v>
      </c>
      <c r="K105" s="267"/>
    </row>
    <row r="106" spans="1:11" x14ac:dyDescent="0.25">
      <c r="A106" s="171"/>
      <c r="B106" s="171"/>
      <c r="C106" s="172"/>
      <c r="D106" s="172">
        <v>4223</v>
      </c>
      <c r="E106" s="199" t="s">
        <v>302</v>
      </c>
      <c r="F106" s="266">
        <f>ukupno!C217</f>
        <v>2800</v>
      </c>
      <c r="G106" s="266"/>
      <c r="H106" s="270"/>
      <c r="I106" s="268">
        <f>ukupno!E217</f>
        <v>0</v>
      </c>
      <c r="J106" s="267">
        <v>0</v>
      </c>
      <c r="K106" s="267"/>
    </row>
    <row r="107" spans="1:11" ht="26.25" x14ac:dyDescent="0.25">
      <c r="A107" s="171"/>
      <c r="B107" s="171"/>
      <c r="C107" s="172"/>
      <c r="D107" s="172">
        <v>4227</v>
      </c>
      <c r="E107" s="199" t="s">
        <v>301</v>
      </c>
      <c r="F107" s="266">
        <f>ukupno!C222</f>
        <v>1680.13</v>
      </c>
      <c r="G107" s="266"/>
      <c r="H107" s="270"/>
      <c r="I107" s="268">
        <f>ukupno!E222</f>
        <v>1045.5</v>
      </c>
      <c r="J107" s="267">
        <v>0</v>
      </c>
      <c r="K107" s="267"/>
    </row>
    <row r="108" spans="1:11" ht="26.25" x14ac:dyDescent="0.25">
      <c r="A108" s="171"/>
      <c r="B108" s="171"/>
      <c r="C108" s="172">
        <v>424</v>
      </c>
      <c r="D108" s="172"/>
      <c r="E108" s="199" t="s">
        <v>304</v>
      </c>
      <c r="F108" s="266">
        <f>F109</f>
        <v>1731.1</v>
      </c>
      <c r="G108" s="266">
        <f>ukupno!D225</f>
        <v>4327</v>
      </c>
      <c r="H108" s="266">
        <f>G108*I39</f>
        <v>4327</v>
      </c>
      <c r="I108" s="266">
        <f t="shared" ref="I108" si="53">I109</f>
        <v>2136.92</v>
      </c>
      <c r="J108" s="267"/>
      <c r="K108" s="267">
        <f t="shared" si="36"/>
        <v>49.385717587242894</v>
      </c>
    </row>
    <row r="109" spans="1:11" x14ac:dyDescent="0.25">
      <c r="A109" s="171"/>
      <c r="B109" s="171"/>
      <c r="C109" s="172"/>
      <c r="D109" s="172">
        <v>4241</v>
      </c>
      <c r="E109" s="202" t="s">
        <v>305</v>
      </c>
      <c r="F109" s="266">
        <f>ukupno!C224</f>
        <v>1731.1</v>
      </c>
      <c r="G109" s="266"/>
      <c r="H109" s="270"/>
      <c r="I109" s="268">
        <f>ukupno!E224</f>
        <v>2136.92</v>
      </c>
      <c r="J109" s="267"/>
      <c r="K109" s="267"/>
    </row>
    <row r="110" spans="1:11" x14ac:dyDescent="0.25">
      <c r="A110" s="171"/>
      <c r="B110" s="171"/>
      <c r="C110" s="172">
        <v>426</v>
      </c>
      <c r="D110" s="172"/>
      <c r="E110" s="199" t="s">
        <v>306</v>
      </c>
      <c r="F110" s="266">
        <f>F111</f>
        <v>0</v>
      </c>
      <c r="G110" s="266">
        <f>ukupno!D228</f>
        <v>0</v>
      </c>
      <c r="H110" s="266">
        <f>G110*I39</f>
        <v>0</v>
      </c>
      <c r="I110" s="266">
        <f t="shared" ref="I110" si="54">I111</f>
        <v>0</v>
      </c>
      <c r="J110" s="267">
        <v>0</v>
      </c>
      <c r="K110" s="267"/>
    </row>
    <row r="111" spans="1:11" ht="26.25" x14ac:dyDescent="0.25">
      <c r="A111" s="171"/>
      <c r="B111" s="171"/>
      <c r="C111" s="172"/>
      <c r="D111" s="172">
        <v>4263</v>
      </c>
      <c r="E111" s="199" t="s">
        <v>307</v>
      </c>
      <c r="F111" s="266">
        <f>ukupno!C227</f>
        <v>0</v>
      </c>
      <c r="G111" s="266"/>
      <c r="H111" s="270"/>
      <c r="I111" s="268">
        <f>ukupno!E227</f>
        <v>0</v>
      </c>
      <c r="J111" s="267">
        <v>0</v>
      </c>
      <c r="K111" s="267"/>
    </row>
  </sheetData>
  <mergeCells count="8">
    <mergeCell ref="A44:E44"/>
    <mergeCell ref="A2:K2"/>
    <mergeCell ref="I39:K42"/>
    <mergeCell ref="A1:K1"/>
    <mergeCell ref="A3:K3"/>
    <mergeCell ref="A5:E5"/>
    <mergeCell ref="A6:E6"/>
    <mergeCell ref="A43:E4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BC36E-3DBB-429A-9152-6E141281B9D9}">
  <sheetPr>
    <tabColor theme="3" tint="0.79998168889431442"/>
  </sheetPr>
  <dimension ref="A1:G46"/>
  <sheetViews>
    <sheetView workbookViewId="0">
      <selection activeCell="E25" sqref="E25"/>
    </sheetView>
  </sheetViews>
  <sheetFormatPr defaultRowHeight="15" x14ac:dyDescent="0.25"/>
  <cols>
    <col min="1" max="1" width="37.28515625" customWidth="1"/>
    <col min="2" max="2" width="20.42578125" customWidth="1"/>
    <col min="3" max="3" width="18.28515625" customWidth="1"/>
    <col min="4" max="4" width="16.28515625" customWidth="1"/>
    <col min="5" max="5" width="14.85546875" customWidth="1"/>
  </cols>
  <sheetData>
    <row r="1" spans="1:7" ht="15.75" x14ac:dyDescent="0.25">
      <c r="A1" s="284" t="s">
        <v>308</v>
      </c>
      <c r="B1" s="284"/>
      <c r="C1" s="284"/>
      <c r="D1" s="284"/>
      <c r="E1" s="284"/>
      <c r="F1" s="284"/>
      <c r="G1" s="284"/>
    </row>
    <row r="2" spans="1:7" ht="18" x14ac:dyDescent="0.25">
      <c r="A2" s="319" t="str">
        <f>sažetak!A2</f>
        <v>KOMERCIJALNA I TRGOVAČKA ŠKOLA BJELOVAR</v>
      </c>
      <c r="B2" s="319"/>
      <c r="C2" s="319"/>
      <c r="D2" s="319"/>
      <c r="E2" s="319"/>
      <c r="F2" s="319"/>
      <c r="G2" s="319"/>
    </row>
    <row r="3" spans="1:7" ht="18" x14ac:dyDescent="0.25">
      <c r="A3" s="158"/>
      <c r="B3" s="158"/>
      <c r="C3" s="158"/>
      <c r="D3" s="158"/>
      <c r="E3" s="169"/>
      <c r="F3" s="169"/>
      <c r="G3" s="178">
        <v>0.5</v>
      </c>
    </row>
    <row r="4" spans="1:7" ht="57.75" customHeight="1" x14ac:dyDescent="0.25">
      <c r="A4" s="203" t="s">
        <v>197</v>
      </c>
      <c r="B4" s="203" t="str">
        <f>sažetak!F4</f>
        <v xml:space="preserve">OSTVARENJE/IZVRŠENJE 
01.-12.2024. </v>
      </c>
      <c r="C4" s="203" t="str">
        <f>sažetak!G4</f>
        <v>IZVORNI PLAN ILI REBALANS 2025.*</v>
      </c>
      <c r="D4" s="203" t="str">
        <f>sažetak!H4</f>
        <v>TEKUĆI PLAN 2025.*</v>
      </c>
      <c r="E4" s="203" t="str">
        <f>sažetak!I4</f>
        <v xml:space="preserve">OSTVARENJE/IZVRŠENJE 
01.-12.2025. </v>
      </c>
      <c r="F4" s="203" t="s">
        <v>150</v>
      </c>
      <c r="G4" s="203" t="s">
        <v>198</v>
      </c>
    </row>
    <row r="5" spans="1:7" x14ac:dyDescent="0.25">
      <c r="A5" s="203">
        <v>1</v>
      </c>
      <c r="B5" s="204">
        <v>2</v>
      </c>
      <c r="C5" s="204">
        <v>3</v>
      </c>
      <c r="D5" s="204">
        <v>4</v>
      </c>
      <c r="E5" s="204">
        <v>5</v>
      </c>
      <c r="F5" s="204" t="s">
        <v>199</v>
      </c>
      <c r="G5" s="204" t="s">
        <v>200</v>
      </c>
    </row>
    <row r="6" spans="1:7" ht="22.5" customHeight="1" x14ac:dyDescent="0.25">
      <c r="A6" s="170" t="s">
        <v>309</v>
      </c>
      <c r="B6" s="211">
        <f>B7+B12+B13+B15+B16+B21+B23+B25</f>
        <v>527193.9</v>
      </c>
      <c r="C6" s="211">
        <f t="shared" ref="C6:E6" si="0">C7+C12+C13+C15+C16+C21+C23+C25</f>
        <v>1342855</v>
      </c>
      <c r="D6" s="211">
        <f t="shared" si="0"/>
        <v>671432</v>
      </c>
      <c r="E6" s="211">
        <f t="shared" si="0"/>
        <v>1138201.24</v>
      </c>
      <c r="F6" s="213">
        <f>E6/B6*100</f>
        <v>215.89802916915386</v>
      </c>
      <c r="G6" s="213">
        <f>E6/D6*100</f>
        <v>169.51846799080175</v>
      </c>
    </row>
    <row r="7" spans="1:7" ht="20.25" customHeight="1" x14ac:dyDescent="0.25">
      <c r="A7" s="170" t="s">
        <v>310</v>
      </c>
      <c r="B7" s="187">
        <f>SUM(B8:B11)</f>
        <v>33164.17</v>
      </c>
      <c r="C7" s="187">
        <f t="shared" ref="C7:E7" si="1">SUM(C8:C11)</f>
        <v>85165</v>
      </c>
      <c r="D7" s="187">
        <f t="shared" si="1"/>
        <v>42588</v>
      </c>
      <c r="E7" s="187">
        <f t="shared" si="1"/>
        <v>91133.43</v>
      </c>
      <c r="F7" s="213">
        <f t="shared" ref="F7:F43" si="2">E7/B7*100</f>
        <v>274.79484636582191</v>
      </c>
      <c r="G7" s="213">
        <f t="shared" ref="G7:G45" si="3">E7/D7*100</f>
        <v>213.98851789236403</v>
      </c>
    </row>
    <row r="8" spans="1:7" ht="22.5" customHeight="1" x14ac:dyDescent="0.25">
      <c r="A8" s="205" t="s">
        <v>407</v>
      </c>
      <c r="B8" s="185">
        <f>ukupno!K23</f>
        <v>0</v>
      </c>
      <c r="C8" s="181">
        <v>2215</v>
      </c>
      <c r="D8" s="209">
        <v>1104</v>
      </c>
      <c r="E8" s="185">
        <v>1102.79</v>
      </c>
      <c r="F8" s="212"/>
      <c r="G8" s="212">
        <f t="shared" si="3"/>
        <v>99.89039855072464</v>
      </c>
    </row>
    <row r="9" spans="1:7" ht="18" customHeight="1" x14ac:dyDescent="0.25">
      <c r="A9" s="206" t="s">
        <v>313</v>
      </c>
      <c r="B9" s="185">
        <v>31395.360000000001</v>
      </c>
      <c r="C9" s="181">
        <v>78000</v>
      </c>
      <c r="D9" s="209">
        <v>39006</v>
      </c>
      <c r="E9" s="185">
        <f>ukupno!M24</f>
        <v>86037.040000000008</v>
      </c>
      <c r="F9" s="212">
        <f t="shared" si="2"/>
        <v>274.04380774738689</v>
      </c>
      <c r="G9" s="212">
        <f t="shared" si="3"/>
        <v>220.57386043172849</v>
      </c>
    </row>
    <row r="10" spans="1:7" ht="18" customHeight="1" x14ac:dyDescent="0.25">
      <c r="A10" s="206" t="s">
        <v>314</v>
      </c>
      <c r="B10" s="181">
        <v>796.3</v>
      </c>
      <c r="C10" s="181">
        <v>1950</v>
      </c>
      <c r="D10" s="209">
        <v>978</v>
      </c>
      <c r="E10" s="185">
        <f>ukupno!O22</f>
        <v>1851.51</v>
      </c>
      <c r="F10" s="212">
        <f t="shared" si="2"/>
        <v>232.51412784126586</v>
      </c>
      <c r="G10" s="212">
        <f t="shared" si="3"/>
        <v>189.3159509202454</v>
      </c>
    </row>
    <row r="11" spans="1:7" ht="18.75" customHeight="1" x14ac:dyDescent="0.25">
      <c r="A11" s="206" t="s">
        <v>315</v>
      </c>
      <c r="B11" s="181">
        <v>972.51</v>
      </c>
      <c r="C11" s="181">
        <v>3000</v>
      </c>
      <c r="D11" s="209">
        <f>C11*G3</f>
        <v>1500</v>
      </c>
      <c r="E11" s="185">
        <v>2142.09</v>
      </c>
      <c r="F11" s="212">
        <f t="shared" si="2"/>
        <v>220.26405898139868</v>
      </c>
      <c r="G11" s="212">
        <f t="shared" si="3"/>
        <v>142.80600000000001</v>
      </c>
    </row>
    <row r="12" spans="1:7" ht="18.75" customHeight="1" x14ac:dyDescent="0.25">
      <c r="A12" s="170" t="s">
        <v>311</v>
      </c>
      <c r="B12" s="181"/>
      <c r="C12" s="181"/>
      <c r="D12" s="209"/>
      <c r="E12" s="185"/>
      <c r="F12" s="212"/>
      <c r="G12" s="212"/>
    </row>
    <row r="13" spans="1:7" ht="19.5" customHeight="1" x14ac:dyDescent="0.25">
      <c r="A13" s="170" t="s">
        <v>312</v>
      </c>
      <c r="B13" s="187">
        <f>B14</f>
        <v>7929.84</v>
      </c>
      <c r="C13" s="187">
        <f t="shared" ref="C13:E13" si="4">C14</f>
        <v>17000</v>
      </c>
      <c r="D13" s="187">
        <f t="shared" si="4"/>
        <v>8498</v>
      </c>
      <c r="E13" s="187">
        <f t="shared" si="4"/>
        <v>16970.27</v>
      </c>
      <c r="F13" s="213">
        <f t="shared" si="2"/>
        <v>214.00520060934394</v>
      </c>
      <c r="G13" s="213">
        <f t="shared" si="3"/>
        <v>199.69722287597082</v>
      </c>
    </row>
    <row r="14" spans="1:7" ht="18.75" customHeight="1" x14ac:dyDescent="0.25">
      <c r="A14" s="207" t="s">
        <v>398</v>
      </c>
      <c r="B14" s="181">
        <v>7929.84</v>
      </c>
      <c r="C14" s="181">
        <v>17000</v>
      </c>
      <c r="D14" s="209">
        <v>8498</v>
      </c>
      <c r="E14" s="185">
        <f>ukupno!U15+ukupno!T17+ukupno!W25+ukupno!X25+ukupno!Y25+ukupno!Z25+ukupno!W17</f>
        <v>16970.27</v>
      </c>
      <c r="F14" s="212">
        <f t="shared" si="2"/>
        <v>214.00520060934394</v>
      </c>
      <c r="G14" s="212">
        <f t="shared" si="3"/>
        <v>199.69722287597082</v>
      </c>
    </row>
    <row r="15" spans="1:7" ht="18.75" customHeight="1" x14ac:dyDescent="0.25">
      <c r="A15" s="170" t="s">
        <v>316</v>
      </c>
      <c r="B15" s="181"/>
      <c r="C15" s="181"/>
      <c r="D15" s="209"/>
      <c r="E15" s="185"/>
      <c r="F15" s="212"/>
      <c r="G15" s="212"/>
    </row>
    <row r="16" spans="1:7" ht="18.75" customHeight="1" x14ac:dyDescent="0.25">
      <c r="A16" s="170" t="s">
        <v>317</v>
      </c>
      <c r="B16" s="187">
        <f>SUM(B17:B20)</f>
        <v>485017.39</v>
      </c>
      <c r="C16" s="187">
        <f t="shared" ref="C16:E16" si="5">SUM(C17:C20)</f>
        <v>1238690</v>
      </c>
      <c r="D16" s="187">
        <f t="shared" si="5"/>
        <v>619344</v>
      </c>
      <c r="E16" s="260">
        <f t="shared" si="5"/>
        <v>1028422.34</v>
      </c>
      <c r="F16" s="213">
        <f t="shared" si="2"/>
        <v>212.03824052576752</v>
      </c>
      <c r="G16" s="213">
        <f t="shared" si="3"/>
        <v>166.0502628587667</v>
      </c>
    </row>
    <row r="17" spans="1:7" ht="18.75" customHeight="1" x14ac:dyDescent="0.25">
      <c r="A17" s="207" t="s">
        <v>399</v>
      </c>
      <c r="B17" s="181">
        <v>27276.799999999999</v>
      </c>
      <c r="C17" s="181">
        <v>83500</v>
      </c>
      <c r="D17" s="209">
        <v>41748</v>
      </c>
      <c r="E17" s="185">
        <f>ukupno!S13</f>
        <v>32161</v>
      </c>
      <c r="F17" s="213"/>
      <c r="G17" s="213">
        <f t="shared" si="3"/>
        <v>77.036025677876779</v>
      </c>
    </row>
    <row r="18" spans="1:7" ht="18.75" customHeight="1" x14ac:dyDescent="0.25">
      <c r="A18" s="207" t="s">
        <v>423</v>
      </c>
      <c r="B18" s="181"/>
      <c r="C18" s="181"/>
      <c r="D18" s="209">
        <f>C18*G3</f>
        <v>0</v>
      </c>
      <c r="E18" s="185"/>
      <c r="F18" s="212"/>
      <c r="G18" s="212"/>
    </row>
    <row r="19" spans="1:7" ht="18.75" customHeight="1" x14ac:dyDescent="0.25">
      <c r="A19" s="207" t="s">
        <v>400</v>
      </c>
      <c r="B19" s="181">
        <v>457740.59</v>
      </c>
      <c r="C19" s="181">
        <v>1155190</v>
      </c>
      <c r="D19" s="209">
        <v>577596</v>
      </c>
      <c r="E19" s="263">
        <f>ukupno!K12+ukupno!L12</f>
        <v>996261.34</v>
      </c>
      <c r="F19" s="212">
        <f t="shared" si="2"/>
        <v>217.64758506559357</v>
      </c>
      <c r="G19" s="212">
        <f t="shared" si="3"/>
        <v>172.48411346338963</v>
      </c>
    </row>
    <row r="20" spans="1:7" ht="18.75" customHeight="1" x14ac:dyDescent="0.25">
      <c r="A20" s="207" t="s">
        <v>424</v>
      </c>
      <c r="B20" s="181"/>
      <c r="C20" s="181"/>
      <c r="D20" s="209">
        <f>C20*G3</f>
        <v>0</v>
      </c>
      <c r="E20" s="185"/>
      <c r="F20" s="212"/>
      <c r="G20" s="212"/>
    </row>
    <row r="21" spans="1:7" ht="18.75" customHeight="1" x14ac:dyDescent="0.25">
      <c r="A21" s="170" t="s">
        <v>318</v>
      </c>
      <c r="B21" s="187">
        <f>B22</f>
        <v>370</v>
      </c>
      <c r="C21" s="187">
        <f t="shared" ref="C21:E21" si="6">C22</f>
        <v>1000</v>
      </c>
      <c r="D21" s="187">
        <f t="shared" si="6"/>
        <v>504</v>
      </c>
      <c r="E21" s="187">
        <f t="shared" si="6"/>
        <v>1675.2</v>
      </c>
      <c r="F21" s="213">
        <f t="shared" si="2"/>
        <v>452.75675675675677</v>
      </c>
      <c r="G21" s="213">
        <f t="shared" si="3"/>
        <v>332.38095238095241</v>
      </c>
    </row>
    <row r="22" spans="1:7" ht="18.75" customHeight="1" x14ac:dyDescent="0.25">
      <c r="A22" s="207" t="s">
        <v>401</v>
      </c>
      <c r="B22" s="181">
        <v>370</v>
      </c>
      <c r="C22" s="181">
        <v>1000</v>
      </c>
      <c r="D22" s="209">
        <v>504</v>
      </c>
      <c r="E22" s="185">
        <f>ukupno!V21</f>
        <v>1675.2</v>
      </c>
      <c r="F22" s="212">
        <f t="shared" si="2"/>
        <v>452.75675675675677</v>
      </c>
      <c r="G22" s="212">
        <f t="shared" si="3"/>
        <v>332.38095238095241</v>
      </c>
    </row>
    <row r="23" spans="1:7" ht="31.5" customHeight="1" x14ac:dyDescent="0.25">
      <c r="A23" s="170" t="s">
        <v>319</v>
      </c>
      <c r="B23" s="187">
        <f>B24</f>
        <v>712.5</v>
      </c>
      <c r="C23" s="187">
        <f>C24</f>
        <v>1000</v>
      </c>
      <c r="D23" s="187">
        <f t="shared" ref="D23:E23" si="7">D24</f>
        <v>498</v>
      </c>
      <c r="E23" s="187">
        <f t="shared" si="7"/>
        <v>0</v>
      </c>
      <c r="F23" s="213">
        <f t="shared" si="2"/>
        <v>0</v>
      </c>
      <c r="G23" s="213">
        <f t="shared" si="3"/>
        <v>0</v>
      </c>
    </row>
    <row r="24" spans="1:7" ht="28.5" customHeight="1" x14ac:dyDescent="0.25">
      <c r="A24" s="207" t="s">
        <v>402</v>
      </c>
      <c r="B24" s="181">
        <v>712.5</v>
      </c>
      <c r="C24" s="181">
        <v>1000</v>
      </c>
      <c r="D24" s="209">
        <v>498</v>
      </c>
      <c r="E24" s="185">
        <f>ukupno!W28</f>
        <v>0</v>
      </c>
      <c r="F24" s="212">
        <f t="shared" si="2"/>
        <v>0</v>
      </c>
      <c r="G24" s="212">
        <f t="shared" si="3"/>
        <v>0</v>
      </c>
    </row>
    <row r="25" spans="1:7" ht="23.25" customHeight="1" x14ac:dyDescent="0.25">
      <c r="A25" s="170" t="s">
        <v>320</v>
      </c>
      <c r="B25" s="181"/>
      <c r="C25" s="181"/>
      <c r="D25" s="209"/>
      <c r="E25" s="185"/>
      <c r="F25" s="212"/>
      <c r="G25" s="212"/>
    </row>
    <row r="26" spans="1:7" ht="15.75" customHeight="1" x14ac:dyDescent="0.25">
      <c r="A26" s="170"/>
      <c r="B26" s="181"/>
      <c r="C26" s="181"/>
      <c r="D26" s="209"/>
      <c r="E26" s="185"/>
      <c r="F26" s="212"/>
      <c r="G26" s="212"/>
    </row>
    <row r="27" spans="1:7" ht="23.25" customHeight="1" x14ac:dyDescent="0.25">
      <c r="A27" s="170" t="s">
        <v>227</v>
      </c>
      <c r="B27" s="187">
        <f>B28+B33+B34+B36+B37+B42+B44+B46</f>
        <v>549022.61</v>
      </c>
      <c r="C27" s="187">
        <f t="shared" ref="C27:E27" si="8">C28+C33+C34+C36+C37+C42+C44+C46</f>
        <v>1342855</v>
      </c>
      <c r="D27" s="187">
        <f t="shared" si="8"/>
        <v>671432</v>
      </c>
      <c r="E27" s="260">
        <f t="shared" si="8"/>
        <v>1225694.6199999999</v>
      </c>
      <c r="F27" s="213">
        <f t="shared" si="2"/>
        <v>223.25029929095268</v>
      </c>
      <c r="G27" s="213">
        <f t="shared" si="3"/>
        <v>182.549330386398</v>
      </c>
    </row>
    <row r="28" spans="1:7" ht="30" customHeight="1" x14ac:dyDescent="0.25">
      <c r="A28" s="170" t="s">
        <v>310</v>
      </c>
      <c r="B28" s="187">
        <f>SUM(B29:B32)</f>
        <v>34040.61</v>
      </c>
      <c r="C28" s="187">
        <f t="shared" ref="C28:E28" si="9">SUM(C29:C32)</f>
        <v>85165</v>
      </c>
      <c r="D28" s="187">
        <f t="shared" si="9"/>
        <v>42584</v>
      </c>
      <c r="E28" s="187">
        <f t="shared" si="9"/>
        <v>86026.51999999999</v>
      </c>
      <c r="F28" s="213">
        <f t="shared" si="2"/>
        <v>252.71732792097436</v>
      </c>
      <c r="G28" s="213">
        <f t="shared" si="3"/>
        <v>202.01606237084349</v>
      </c>
    </row>
    <row r="29" spans="1:7" ht="21.75" customHeight="1" x14ac:dyDescent="0.25">
      <c r="A29" s="205" t="s">
        <v>406</v>
      </c>
      <c r="B29" s="181"/>
      <c r="C29" s="181">
        <v>2215</v>
      </c>
      <c r="D29" s="209">
        <v>1104</v>
      </c>
      <c r="E29" s="185">
        <v>1102.79</v>
      </c>
      <c r="F29" s="212"/>
      <c r="G29" s="212">
        <f t="shared" si="3"/>
        <v>99.89039855072464</v>
      </c>
    </row>
    <row r="30" spans="1:7" ht="19.5" customHeight="1" x14ac:dyDescent="0.25">
      <c r="A30" s="206" t="s">
        <v>313</v>
      </c>
      <c r="B30" s="181">
        <v>32271.8</v>
      </c>
      <c r="C30" s="181">
        <v>78000</v>
      </c>
      <c r="D30" s="209">
        <v>39002</v>
      </c>
      <c r="E30" s="185">
        <f>ukupno!M243</f>
        <v>80950</v>
      </c>
      <c r="F30" s="212">
        <f t="shared" si="2"/>
        <v>250.83819309737913</v>
      </c>
      <c r="G30" s="212">
        <f t="shared" si="3"/>
        <v>207.55345879698476</v>
      </c>
    </row>
    <row r="31" spans="1:7" ht="17.25" customHeight="1" x14ac:dyDescent="0.25">
      <c r="A31" s="206" t="s">
        <v>314</v>
      </c>
      <c r="B31" s="181">
        <v>796.3</v>
      </c>
      <c r="C31" s="181">
        <v>1950</v>
      </c>
      <c r="D31" s="209">
        <v>978</v>
      </c>
      <c r="E31" s="185">
        <f>ukupno!O243</f>
        <v>1831.64</v>
      </c>
      <c r="F31" s="212">
        <f t="shared" si="2"/>
        <v>230.01883712168785</v>
      </c>
      <c r="G31" s="212">
        <f t="shared" si="3"/>
        <v>187.28425357873212</v>
      </c>
    </row>
    <row r="32" spans="1:7" ht="18" customHeight="1" x14ac:dyDescent="0.25">
      <c r="A32" s="206" t="s">
        <v>315</v>
      </c>
      <c r="B32" s="181">
        <v>972.51</v>
      </c>
      <c r="C32" s="181">
        <v>3000</v>
      </c>
      <c r="D32" s="209">
        <f>C32*G3</f>
        <v>1500</v>
      </c>
      <c r="E32" s="185">
        <v>2142.09</v>
      </c>
      <c r="F32" s="212">
        <f t="shared" si="2"/>
        <v>220.26405898139868</v>
      </c>
      <c r="G32" s="212">
        <f t="shared" si="3"/>
        <v>142.80600000000001</v>
      </c>
    </row>
    <row r="33" spans="1:7" x14ac:dyDescent="0.25">
      <c r="A33" s="170" t="s">
        <v>311</v>
      </c>
      <c r="B33" s="181"/>
      <c r="C33" s="181"/>
      <c r="D33" s="209"/>
      <c r="E33" s="185"/>
      <c r="F33" s="212"/>
      <c r="G33" s="212"/>
    </row>
    <row r="34" spans="1:7" ht="19.5" customHeight="1" x14ac:dyDescent="0.25">
      <c r="A34" s="170" t="s">
        <v>312</v>
      </c>
      <c r="B34" s="187">
        <f>B35</f>
        <v>3130.22</v>
      </c>
      <c r="C34" s="187">
        <f t="shared" ref="C34:E34" si="10">C35</f>
        <v>17000</v>
      </c>
      <c r="D34" s="187">
        <f t="shared" si="10"/>
        <v>8502</v>
      </c>
      <c r="E34" s="187">
        <f t="shared" si="10"/>
        <v>25406.39</v>
      </c>
      <c r="F34" s="213">
        <f t="shared" si="2"/>
        <v>811.64870200816563</v>
      </c>
      <c r="G34" s="213">
        <f t="shared" si="3"/>
        <v>298.828393319219</v>
      </c>
    </row>
    <row r="35" spans="1:7" ht="19.5" customHeight="1" x14ac:dyDescent="0.25">
      <c r="A35" s="207" t="s">
        <v>398</v>
      </c>
      <c r="B35" s="181">
        <v>3130.22</v>
      </c>
      <c r="C35" s="181">
        <v>17000</v>
      </c>
      <c r="D35" s="209">
        <v>8502</v>
      </c>
      <c r="E35" s="185">
        <f>ukupno!T243+ukupno!U243+ukupno!X243+ukupno!Y243+ukupno!Z243+ukupno!W243</f>
        <v>25406.39</v>
      </c>
      <c r="F35" s="212">
        <f t="shared" si="2"/>
        <v>811.64870200816563</v>
      </c>
      <c r="G35" s="212">
        <f t="shared" si="3"/>
        <v>298.828393319219</v>
      </c>
    </row>
    <row r="36" spans="1:7" x14ac:dyDescent="0.25">
      <c r="A36" s="170" t="s">
        <v>316</v>
      </c>
      <c r="B36" s="181"/>
      <c r="C36" s="181"/>
      <c r="D36" s="209"/>
      <c r="E36" s="185"/>
      <c r="F36" s="212"/>
      <c r="G36" s="212"/>
    </row>
    <row r="37" spans="1:7" ht="21" customHeight="1" x14ac:dyDescent="0.25">
      <c r="A37" s="170" t="s">
        <v>317</v>
      </c>
      <c r="B37" s="187">
        <f>SUM(B38:B41)</f>
        <v>511481.77999999997</v>
      </c>
      <c r="C37" s="187">
        <f t="shared" ref="C37:E37" si="11">SUM(C38:C41)</f>
        <v>1238690</v>
      </c>
      <c r="D37" s="187">
        <f t="shared" si="11"/>
        <v>619346</v>
      </c>
      <c r="E37" s="260">
        <f t="shared" si="11"/>
        <v>1113379.93</v>
      </c>
      <c r="F37" s="213">
        <f t="shared" si="2"/>
        <v>217.67733935703438</v>
      </c>
      <c r="G37" s="213">
        <f t="shared" si="3"/>
        <v>179.76703328995421</v>
      </c>
    </row>
    <row r="38" spans="1:7" ht="19.5" customHeight="1" x14ac:dyDescent="0.25">
      <c r="A38" s="207" t="s">
        <v>399</v>
      </c>
      <c r="B38" s="181">
        <v>48285.17</v>
      </c>
      <c r="C38" s="181">
        <v>83500</v>
      </c>
      <c r="D38" s="209">
        <f>C38*G3</f>
        <v>41750</v>
      </c>
      <c r="E38" s="185">
        <f>ukupno!S243</f>
        <v>30777.93</v>
      </c>
      <c r="F38" s="212"/>
      <c r="G38" s="212"/>
    </row>
    <row r="39" spans="1:7" ht="21.75" customHeight="1" x14ac:dyDescent="0.25">
      <c r="A39" s="207" t="s">
        <v>425</v>
      </c>
      <c r="B39" s="181"/>
      <c r="C39" s="181"/>
      <c r="D39" s="209">
        <f>C39*G3</f>
        <v>0</v>
      </c>
      <c r="E39" s="185"/>
      <c r="F39" s="212"/>
      <c r="G39" s="212"/>
    </row>
    <row r="40" spans="1:7" ht="25.5" x14ac:dyDescent="0.25">
      <c r="A40" s="207" t="s">
        <v>400</v>
      </c>
      <c r="B40" s="181">
        <v>463196.61</v>
      </c>
      <c r="C40" s="181">
        <v>1155190</v>
      </c>
      <c r="D40" s="209">
        <v>577596</v>
      </c>
      <c r="E40" s="263">
        <f>ukupno!K243+ukupno!L243</f>
        <v>1082602</v>
      </c>
      <c r="F40" s="212">
        <f t="shared" si="2"/>
        <v>233.72407669391188</v>
      </c>
      <c r="G40" s="212">
        <f t="shared" si="3"/>
        <v>187.43239219108165</v>
      </c>
    </row>
    <row r="41" spans="1:7" ht="21.75" customHeight="1" x14ac:dyDescent="0.25">
      <c r="A41" s="207" t="s">
        <v>424</v>
      </c>
      <c r="B41" s="181"/>
      <c r="C41" s="181"/>
      <c r="D41" s="209">
        <f>C41*G3</f>
        <v>0</v>
      </c>
      <c r="E41" s="185"/>
      <c r="F41" s="212"/>
      <c r="G41" s="212"/>
    </row>
    <row r="42" spans="1:7" ht="21" customHeight="1" x14ac:dyDescent="0.25">
      <c r="A42" s="170" t="s">
        <v>318</v>
      </c>
      <c r="B42" s="187">
        <f>B43</f>
        <v>370</v>
      </c>
      <c r="C42" s="187">
        <f t="shared" ref="C42:E42" si="12">C43</f>
        <v>1000</v>
      </c>
      <c r="D42" s="187">
        <f t="shared" si="12"/>
        <v>502</v>
      </c>
      <c r="E42" s="187">
        <f t="shared" si="12"/>
        <v>881.78</v>
      </c>
      <c r="F42" s="213">
        <f t="shared" si="2"/>
        <v>238.31891891891891</v>
      </c>
      <c r="G42" s="213">
        <f t="shared" si="3"/>
        <v>175.65338645418328</v>
      </c>
    </row>
    <row r="43" spans="1:7" x14ac:dyDescent="0.25">
      <c r="A43" s="207" t="s">
        <v>401</v>
      </c>
      <c r="B43" s="181">
        <v>370</v>
      </c>
      <c r="C43" s="181">
        <v>1000</v>
      </c>
      <c r="D43" s="209">
        <v>502</v>
      </c>
      <c r="E43" s="185">
        <f>ukupno!V243</f>
        <v>881.78</v>
      </c>
      <c r="F43" s="212">
        <f t="shared" si="2"/>
        <v>238.31891891891891</v>
      </c>
      <c r="G43" s="212">
        <f t="shared" si="3"/>
        <v>175.65338645418328</v>
      </c>
    </row>
    <row r="44" spans="1:7" ht="25.5" x14ac:dyDescent="0.25">
      <c r="A44" s="170" t="s">
        <v>319</v>
      </c>
      <c r="B44" s="187">
        <f>B45</f>
        <v>0</v>
      </c>
      <c r="C44" s="187">
        <f t="shared" ref="C44:E44" si="13">C45</f>
        <v>1000</v>
      </c>
      <c r="D44" s="187">
        <f t="shared" si="13"/>
        <v>498</v>
      </c>
      <c r="E44" s="187">
        <f t="shared" si="13"/>
        <v>0</v>
      </c>
      <c r="F44" s="213"/>
      <c r="G44" s="213">
        <f t="shared" si="3"/>
        <v>0</v>
      </c>
    </row>
    <row r="45" spans="1:7" ht="30" customHeight="1" x14ac:dyDescent="0.25">
      <c r="A45" s="207" t="s">
        <v>402</v>
      </c>
      <c r="B45" s="181"/>
      <c r="C45" s="181">
        <v>1000</v>
      </c>
      <c r="D45" s="276">
        <v>498</v>
      </c>
      <c r="E45" s="185"/>
      <c r="F45" s="212"/>
      <c r="G45" s="212">
        <f t="shared" si="3"/>
        <v>0</v>
      </c>
    </row>
    <row r="46" spans="1:7" x14ac:dyDescent="0.25">
      <c r="A46" s="170" t="s">
        <v>320</v>
      </c>
      <c r="B46" s="181"/>
      <c r="C46" s="181"/>
      <c r="D46" s="209"/>
      <c r="E46" s="185"/>
      <c r="F46" s="212"/>
      <c r="G46" s="212"/>
    </row>
  </sheetData>
  <mergeCells count="2"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7EE81-D1DA-4BEC-A734-F8D2BEDE4705}">
  <dimension ref="A4:K14"/>
  <sheetViews>
    <sheetView workbookViewId="0">
      <selection activeCell="E13" sqref="E13"/>
    </sheetView>
  </sheetViews>
  <sheetFormatPr defaultRowHeight="15" x14ac:dyDescent="0.25"/>
  <cols>
    <col min="1" max="1" width="35.42578125" customWidth="1"/>
    <col min="2" max="2" width="14" customWidth="1"/>
    <col min="3" max="3" width="16.140625" customWidth="1"/>
    <col min="4" max="4" width="17.28515625" customWidth="1"/>
    <col min="5" max="5" width="14.7109375" customWidth="1"/>
  </cols>
  <sheetData>
    <row r="4" spans="1:11" ht="15.75" x14ac:dyDescent="0.25">
      <c r="A4" s="284" t="s">
        <v>321</v>
      </c>
      <c r="B4" s="284"/>
      <c r="C4" s="284"/>
      <c r="D4" s="284"/>
      <c r="E4" s="284"/>
      <c r="F4" s="284"/>
      <c r="G4" s="284"/>
    </row>
    <row r="5" spans="1:11" ht="15.75" x14ac:dyDescent="0.25">
      <c r="A5" s="296" t="str">
        <f>sažetak!A2</f>
        <v>KOMERCIJALNA I TRGOVAČKA ŠKOLA BJELOVAR</v>
      </c>
      <c r="B5" s="296"/>
      <c r="C5" s="296"/>
      <c r="D5" s="296"/>
      <c r="E5" s="296"/>
      <c r="F5" s="296"/>
      <c r="G5" s="296"/>
      <c r="H5" s="216"/>
      <c r="I5" s="216"/>
      <c r="J5" s="216"/>
      <c r="K5" s="216"/>
    </row>
    <row r="6" spans="1:11" ht="15.75" x14ac:dyDescent="0.25">
      <c r="A6" s="208"/>
      <c r="B6" s="208"/>
      <c r="C6" s="208"/>
      <c r="D6" s="208"/>
      <c r="E6" s="208"/>
      <c r="F6" s="208"/>
      <c r="G6" s="208"/>
    </row>
    <row r="7" spans="1:11" ht="18" x14ac:dyDescent="0.25">
      <c r="A7" s="158"/>
      <c r="B7" s="158"/>
      <c r="C7" s="158"/>
      <c r="D7" s="158"/>
      <c r="E7" s="169"/>
      <c r="F7" s="169"/>
      <c r="G7" s="217">
        <v>1</v>
      </c>
    </row>
    <row r="8" spans="1:11" ht="38.25" x14ac:dyDescent="0.25">
      <c r="A8" s="203" t="s">
        <v>197</v>
      </c>
      <c r="B8" s="203" t="str">
        <f>sažetak!F4</f>
        <v xml:space="preserve">OSTVARENJE/IZVRŠENJE 
01.-12.2024. </v>
      </c>
      <c r="C8" s="203" t="str">
        <f>sažetak!G4</f>
        <v>IZVORNI PLAN ILI REBALANS 2025.*</v>
      </c>
      <c r="D8" s="203" t="str">
        <f>sažetak!H4</f>
        <v>TEKUĆI PLAN 2025.*</v>
      </c>
      <c r="E8" s="203" t="str">
        <f>sažetak!I4</f>
        <v xml:space="preserve">OSTVARENJE/IZVRŠENJE 
01.-12.2025. </v>
      </c>
      <c r="F8" s="203" t="s">
        <v>150</v>
      </c>
      <c r="G8" s="203" t="s">
        <v>198</v>
      </c>
    </row>
    <row r="9" spans="1:11" x14ac:dyDescent="0.25">
      <c r="A9" s="204">
        <v>1</v>
      </c>
      <c r="B9" s="204">
        <v>2</v>
      </c>
      <c r="C9" s="204">
        <v>3</v>
      </c>
      <c r="D9" s="204">
        <v>4</v>
      </c>
      <c r="E9" s="204">
        <v>5</v>
      </c>
      <c r="F9" s="204" t="s">
        <v>199</v>
      </c>
      <c r="G9" s="204" t="s">
        <v>200</v>
      </c>
    </row>
    <row r="10" spans="1:11" ht="26.25" customHeight="1" x14ac:dyDescent="0.25">
      <c r="A10" s="170" t="s">
        <v>227</v>
      </c>
      <c r="B10" s="237">
        <f>B11</f>
        <v>1097025.6399999999</v>
      </c>
      <c r="C10" s="237">
        <f t="shared" ref="C10:E10" si="0">C11</f>
        <v>1353899</v>
      </c>
      <c r="D10" s="237">
        <f t="shared" si="0"/>
        <v>1353899</v>
      </c>
      <c r="E10" s="237">
        <f t="shared" si="0"/>
        <v>1231988.27</v>
      </c>
      <c r="F10" s="242">
        <f>E10/B10*100</f>
        <v>112.30259577159929</v>
      </c>
      <c r="G10" s="242">
        <f>E10/D10*100</f>
        <v>90.995581649739009</v>
      </c>
    </row>
    <row r="11" spans="1:11" ht="29.25" customHeight="1" x14ac:dyDescent="0.25">
      <c r="A11" s="170" t="s">
        <v>322</v>
      </c>
      <c r="B11" s="237">
        <f>SUM(B12:B13)</f>
        <v>1097025.6399999999</v>
      </c>
      <c r="C11" s="237">
        <f t="shared" ref="C11:E11" si="1">SUM(C12:C13)</f>
        <v>1353899</v>
      </c>
      <c r="D11" s="237">
        <f t="shared" si="1"/>
        <v>1353899</v>
      </c>
      <c r="E11" s="237">
        <f t="shared" si="1"/>
        <v>1231988.27</v>
      </c>
      <c r="F11" s="242">
        <f t="shared" ref="F11:F13" si="2">E11/B11*100</f>
        <v>112.30259577159929</v>
      </c>
      <c r="G11" s="242">
        <f t="shared" ref="G11:G13" si="3">E11/D11*100</f>
        <v>90.995581649739009</v>
      </c>
    </row>
    <row r="12" spans="1:11" ht="24" customHeight="1" x14ac:dyDescent="0.25">
      <c r="A12" s="214" t="s">
        <v>323</v>
      </c>
      <c r="B12" s="239">
        <v>1046459.47</v>
      </c>
      <c r="C12" s="239">
        <v>1264629</v>
      </c>
      <c r="D12" s="239">
        <f>C12*G7</f>
        <v>1264629</v>
      </c>
      <c r="E12" s="240">
        <v>1195441.0900000001</v>
      </c>
      <c r="F12" s="243">
        <f t="shared" si="2"/>
        <v>114.23673102217711</v>
      </c>
      <c r="G12" s="243">
        <f t="shared" si="3"/>
        <v>94.528995460328687</v>
      </c>
    </row>
    <row r="13" spans="1:11" ht="19.5" customHeight="1" x14ac:dyDescent="0.25">
      <c r="A13" s="214" t="s">
        <v>324</v>
      </c>
      <c r="B13" s="240">
        <v>50566.17</v>
      </c>
      <c r="C13" s="240">
        <v>89270</v>
      </c>
      <c r="D13" s="240">
        <f>C13*G7</f>
        <v>89270</v>
      </c>
      <c r="E13" s="240">
        <v>36547.18</v>
      </c>
      <c r="F13" s="243">
        <f t="shared" si="2"/>
        <v>72.275950502084697</v>
      </c>
      <c r="G13" s="243">
        <f t="shared" si="3"/>
        <v>40.940047048280498</v>
      </c>
    </row>
    <row r="14" spans="1:11" x14ac:dyDescent="0.25">
      <c r="A14" s="215"/>
      <c r="B14" s="181"/>
      <c r="C14" s="181"/>
      <c r="D14" s="181"/>
      <c r="E14" s="140"/>
      <c r="F14" s="210"/>
      <c r="G14" s="210"/>
    </row>
  </sheetData>
  <mergeCells count="2">
    <mergeCell ref="A4:G4"/>
    <mergeCell ref="A5:G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9E7DD-6F5D-48FE-B175-837E01AB1EBC}">
  <dimension ref="A1:K16"/>
  <sheetViews>
    <sheetView workbookViewId="0">
      <selection sqref="A1:K1"/>
    </sheetView>
  </sheetViews>
  <sheetFormatPr defaultRowHeight="15" x14ac:dyDescent="0.25"/>
  <cols>
    <col min="1" max="1" width="4.140625" customWidth="1"/>
    <col min="2" max="2" width="5.28515625" customWidth="1"/>
    <col min="3" max="3" width="6.140625" customWidth="1"/>
    <col min="4" max="4" width="6" customWidth="1"/>
    <col min="5" max="5" width="30.85546875" customWidth="1"/>
    <col min="6" max="6" width="15.7109375" customWidth="1"/>
    <col min="7" max="7" width="14.28515625" customWidth="1"/>
    <col min="8" max="8" width="13.42578125" customWidth="1"/>
    <col min="9" max="9" width="13.28515625" customWidth="1"/>
  </cols>
  <sheetData>
    <row r="1" spans="1:11" ht="15.75" x14ac:dyDescent="0.25">
      <c r="A1" s="284" t="s">
        <v>325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 ht="18" x14ac:dyDescent="0.25">
      <c r="A2" s="309" t="str">
        <f>sažetak!A2</f>
        <v>KOMERCIJALNA I TRGOVAČKA ŠKOLA BJELOVAR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1:11" ht="15.75" x14ac:dyDescent="0.25">
      <c r="A3" s="284" t="s">
        <v>326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</row>
    <row r="4" spans="1:11" ht="15.75" x14ac:dyDescent="0.25">
      <c r="A4" s="284" t="s">
        <v>327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</row>
    <row r="5" spans="1:11" ht="18" x14ac:dyDescent="0.25">
      <c r="A5" s="158"/>
      <c r="B5" s="158"/>
      <c r="C5" s="158"/>
      <c r="D5" s="158"/>
      <c r="E5" s="158"/>
      <c r="F5" s="158"/>
      <c r="G5" s="158"/>
      <c r="H5" s="158"/>
      <c r="I5" s="169"/>
      <c r="J5" s="169"/>
      <c r="K5" s="169"/>
    </row>
    <row r="6" spans="1:11" ht="66" customHeight="1" x14ac:dyDescent="0.25">
      <c r="A6" s="320" t="s">
        <v>197</v>
      </c>
      <c r="B6" s="321"/>
      <c r="C6" s="321"/>
      <c r="D6" s="321"/>
      <c r="E6" s="322"/>
      <c r="F6" s="218" t="str">
        <f>sažetak!F4</f>
        <v xml:space="preserve">OSTVARENJE/IZVRŠENJE 
01.-12.2024. </v>
      </c>
      <c r="G6" s="218" t="str">
        <f>sažetak!G4</f>
        <v>IZVORNI PLAN ILI REBALANS 2025.*</v>
      </c>
      <c r="H6" s="218" t="str">
        <f>sažetak!H4</f>
        <v>TEKUĆI PLAN 2025.*</v>
      </c>
      <c r="I6" s="218" t="str">
        <f>sažetak!I4</f>
        <v xml:space="preserve">OSTVARENJE/IZVRŠENJE 
01.-12.2025. </v>
      </c>
      <c r="J6" s="218" t="s">
        <v>150</v>
      </c>
      <c r="K6" s="218" t="s">
        <v>198</v>
      </c>
    </row>
    <row r="7" spans="1:11" x14ac:dyDescent="0.25">
      <c r="A7" s="320">
        <v>1</v>
      </c>
      <c r="B7" s="321"/>
      <c r="C7" s="321"/>
      <c r="D7" s="321"/>
      <c r="E7" s="322"/>
      <c r="F7" s="219">
        <v>2</v>
      </c>
      <c r="G7" s="219">
        <v>3</v>
      </c>
      <c r="H7" s="219">
        <v>4</v>
      </c>
      <c r="I7" s="219">
        <v>5</v>
      </c>
      <c r="J7" s="219" t="s">
        <v>199</v>
      </c>
      <c r="K7" s="219" t="s">
        <v>200</v>
      </c>
    </row>
    <row r="8" spans="1:11" ht="39" customHeight="1" x14ac:dyDescent="0.25">
      <c r="A8" s="170">
        <v>8</v>
      </c>
      <c r="B8" s="170"/>
      <c r="C8" s="170"/>
      <c r="D8" s="170"/>
      <c r="E8" s="170" t="s">
        <v>328</v>
      </c>
      <c r="F8" s="226">
        <f>F9</f>
        <v>0</v>
      </c>
      <c r="G8" s="226">
        <f t="shared" ref="G8:I8" si="0">G9</f>
        <v>0</v>
      </c>
      <c r="H8" s="226">
        <f t="shared" si="0"/>
        <v>0</v>
      </c>
      <c r="I8" s="226">
        <f t="shared" si="0"/>
        <v>0</v>
      </c>
      <c r="J8" s="227">
        <v>0</v>
      </c>
      <c r="K8" s="227">
        <v>0</v>
      </c>
    </row>
    <row r="9" spans="1:11" ht="18" customHeight="1" x14ac:dyDescent="0.25">
      <c r="A9" s="170"/>
      <c r="B9" s="171">
        <v>84</v>
      </c>
      <c r="C9" s="171"/>
      <c r="D9" s="171"/>
      <c r="E9" s="171" t="s">
        <v>329</v>
      </c>
      <c r="F9" s="221">
        <f>F10</f>
        <v>0</v>
      </c>
      <c r="G9" s="221">
        <f t="shared" ref="G9:I9" si="1">G10</f>
        <v>0</v>
      </c>
      <c r="H9" s="221">
        <f t="shared" si="1"/>
        <v>0</v>
      </c>
      <c r="I9" s="221">
        <f t="shared" si="1"/>
        <v>0</v>
      </c>
      <c r="J9" s="228">
        <v>0</v>
      </c>
      <c r="K9" s="228">
        <v>0</v>
      </c>
    </row>
    <row r="10" spans="1:11" ht="57" customHeight="1" x14ac:dyDescent="0.25">
      <c r="A10" s="172"/>
      <c r="B10" s="172"/>
      <c r="C10" s="172">
        <v>842</v>
      </c>
      <c r="D10" s="172"/>
      <c r="E10" s="224" t="s">
        <v>332</v>
      </c>
      <c r="F10" s="221">
        <f>F11</f>
        <v>0</v>
      </c>
      <c r="G10" s="221">
        <f t="shared" ref="G10:I10" si="2">G11</f>
        <v>0</v>
      </c>
      <c r="H10" s="221">
        <f t="shared" si="2"/>
        <v>0</v>
      </c>
      <c r="I10" s="221">
        <f t="shared" si="2"/>
        <v>0</v>
      </c>
      <c r="J10" s="228">
        <v>0</v>
      </c>
      <c r="K10" s="228">
        <v>0</v>
      </c>
    </row>
    <row r="11" spans="1:11" ht="42" customHeight="1" x14ac:dyDescent="0.25">
      <c r="A11" s="172"/>
      <c r="B11" s="172"/>
      <c r="C11" s="172"/>
      <c r="D11" s="172">
        <v>8422</v>
      </c>
      <c r="E11" s="224" t="s">
        <v>333</v>
      </c>
      <c r="F11" s="221">
        <v>0</v>
      </c>
      <c r="G11" s="221">
        <v>0</v>
      </c>
      <c r="H11" s="221">
        <v>0</v>
      </c>
      <c r="I11" s="222">
        <v>0</v>
      </c>
      <c r="J11" s="228">
        <v>0</v>
      </c>
      <c r="K11" s="228">
        <v>0</v>
      </c>
    </row>
    <row r="12" spans="1:11" x14ac:dyDescent="0.25">
      <c r="A12" s="172"/>
      <c r="B12" s="172"/>
      <c r="C12" s="172"/>
      <c r="D12" s="173"/>
      <c r="E12" s="214"/>
      <c r="F12" s="221"/>
      <c r="G12" s="221"/>
      <c r="H12" s="221"/>
      <c r="I12" s="222"/>
      <c r="J12" s="228"/>
      <c r="K12" s="228"/>
    </row>
    <row r="13" spans="1:11" ht="33" customHeight="1" x14ac:dyDescent="0.25">
      <c r="A13" s="176">
        <v>5</v>
      </c>
      <c r="B13" s="176"/>
      <c r="C13" s="176"/>
      <c r="D13" s="176"/>
      <c r="E13" s="177" t="s">
        <v>330</v>
      </c>
      <c r="F13" s="226">
        <f>F14</f>
        <v>0</v>
      </c>
      <c r="G13" s="226">
        <f t="shared" ref="G13:I13" si="3">G14</f>
        <v>0</v>
      </c>
      <c r="H13" s="226">
        <f t="shared" si="3"/>
        <v>0</v>
      </c>
      <c r="I13" s="226">
        <f t="shared" si="3"/>
        <v>0</v>
      </c>
      <c r="J13" s="227">
        <v>0</v>
      </c>
      <c r="K13" s="227">
        <v>0</v>
      </c>
    </row>
    <row r="14" spans="1:11" ht="35.25" customHeight="1" x14ac:dyDescent="0.25">
      <c r="A14" s="171"/>
      <c r="B14" s="171">
        <v>54</v>
      </c>
      <c r="C14" s="171"/>
      <c r="D14" s="171"/>
      <c r="E14" s="220" t="s">
        <v>331</v>
      </c>
      <c r="F14" s="221">
        <f>F15</f>
        <v>0</v>
      </c>
      <c r="G14" s="221">
        <f t="shared" ref="G14:I14" si="4">G15</f>
        <v>0</v>
      </c>
      <c r="H14" s="221">
        <f t="shared" si="4"/>
        <v>0</v>
      </c>
      <c r="I14" s="221">
        <f t="shared" si="4"/>
        <v>0</v>
      </c>
      <c r="J14" s="228">
        <v>0</v>
      </c>
      <c r="K14" s="228">
        <v>0</v>
      </c>
    </row>
    <row r="15" spans="1:11" ht="45" customHeight="1" x14ac:dyDescent="0.25">
      <c r="A15" s="171"/>
      <c r="B15" s="171"/>
      <c r="C15" s="171">
        <v>542</v>
      </c>
      <c r="D15" s="175"/>
      <c r="E15" s="225" t="s">
        <v>334</v>
      </c>
      <c r="F15" s="221">
        <f>F16</f>
        <v>0</v>
      </c>
      <c r="G15" s="221">
        <f t="shared" ref="G15:I15" si="5">G16</f>
        <v>0</v>
      </c>
      <c r="H15" s="221">
        <f t="shared" si="5"/>
        <v>0</v>
      </c>
      <c r="I15" s="221">
        <f t="shared" si="5"/>
        <v>0</v>
      </c>
      <c r="J15" s="228">
        <v>0</v>
      </c>
      <c r="K15" s="228">
        <v>0</v>
      </c>
    </row>
    <row r="16" spans="1:11" ht="41.25" customHeight="1" x14ac:dyDescent="0.25">
      <c r="A16" s="171"/>
      <c r="B16" s="171"/>
      <c r="C16" s="171"/>
      <c r="D16" s="175">
        <v>5422</v>
      </c>
      <c r="E16" s="225" t="s">
        <v>335</v>
      </c>
      <c r="F16" s="221">
        <v>0</v>
      </c>
      <c r="G16" s="221">
        <v>0</v>
      </c>
      <c r="H16" s="223">
        <v>0</v>
      </c>
      <c r="I16" s="222">
        <v>0</v>
      </c>
      <c r="J16" s="228">
        <v>0</v>
      </c>
      <c r="K16" s="228">
        <v>0</v>
      </c>
    </row>
  </sheetData>
  <mergeCells count="6">
    <mergeCell ref="A1:K1"/>
    <mergeCell ref="A3:K3"/>
    <mergeCell ref="A4:K4"/>
    <mergeCell ref="A6:E6"/>
    <mergeCell ref="A7:E7"/>
    <mergeCell ref="A2:K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C7E2D-2427-4D42-A409-67ACF976206D}">
  <sheetPr>
    <tabColor theme="3" tint="0.79998168889431442"/>
  </sheetPr>
  <dimension ref="A3:H78"/>
  <sheetViews>
    <sheetView workbookViewId="0">
      <selection activeCell="E32" sqref="E32"/>
    </sheetView>
  </sheetViews>
  <sheetFormatPr defaultRowHeight="15" x14ac:dyDescent="0.25"/>
  <cols>
    <col min="4" max="4" width="31.85546875" customWidth="1"/>
    <col min="5" max="5" width="20.28515625" customWidth="1"/>
    <col min="6" max="6" width="19.85546875" customWidth="1"/>
    <col min="7" max="7" width="21" customWidth="1"/>
  </cols>
  <sheetData>
    <row r="3" spans="1:8" ht="15.75" x14ac:dyDescent="0.25">
      <c r="A3" s="284" t="s">
        <v>336</v>
      </c>
      <c r="B3" s="284"/>
      <c r="C3" s="284"/>
      <c r="D3" s="284"/>
      <c r="E3" s="284"/>
      <c r="F3" s="284"/>
      <c r="G3" s="284"/>
      <c r="H3" s="284"/>
    </row>
    <row r="4" spans="1:8" ht="18" x14ac:dyDescent="0.25">
      <c r="A4" s="309" t="str">
        <f>sažetak!A2</f>
        <v>KOMERCIJALNA I TRGOVAČKA ŠKOLA BJELOVAR</v>
      </c>
      <c r="B4" s="309"/>
      <c r="C4" s="309"/>
      <c r="D4" s="309"/>
      <c r="E4" s="309"/>
      <c r="F4" s="309"/>
      <c r="G4" s="309"/>
      <c r="H4" s="309"/>
    </row>
    <row r="5" spans="1:8" ht="15.75" x14ac:dyDescent="0.25">
      <c r="A5" s="324" t="s">
        <v>337</v>
      </c>
      <c r="B5" s="324"/>
      <c r="C5" s="324"/>
      <c r="D5" s="324"/>
      <c r="E5" s="324"/>
      <c r="F5" s="324"/>
      <c r="G5" s="324"/>
      <c r="H5" s="324"/>
    </row>
    <row r="6" spans="1:8" ht="18" x14ac:dyDescent="0.25">
      <c r="A6" s="158"/>
      <c r="B6" s="158"/>
      <c r="C6" s="158"/>
      <c r="D6" s="158"/>
      <c r="E6" s="158"/>
      <c r="F6" s="158"/>
      <c r="G6" s="158"/>
      <c r="H6" s="178">
        <v>1</v>
      </c>
    </row>
    <row r="7" spans="1:8" ht="38.25" x14ac:dyDescent="0.25">
      <c r="A7" s="320" t="s">
        <v>197</v>
      </c>
      <c r="B7" s="321"/>
      <c r="C7" s="321"/>
      <c r="D7" s="322"/>
      <c r="E7" s="203" t="str">
        <f>sažetak!G4</f>
        <v>IZVORNI PLAN ILI REBALANS 2025.*</v>
      </c>
      <c r="F7" s="203" t="str">
        <f>sažetak!H4</f>
        <v>TEKUĆI PLAN 2025.*</v>
      </c>
      <c r="G7" s="203" t="str">
        <f>sažetak!I4</f>
        <v xml:space="preserve">OSTVARENJE/IZVRŠENJE 
01.-12.2025. </v>
      </c>
      <c r="H7" s="203" t="s">
        <v>198</v>
      </c>
    </row>
    <row r="8" spans="1:8" x14ac:dyDescent="0.25">
      <c r="A8" s="325">
        <v>1</v>
      </c>
      <c r="B8" s="326"/>
      <c r="C8" s="326"/>
      <c r="D8" s="327"/>
      <c r="E8" s="245">
        <v>2</v>
      </c>
      <c r="F8" s="245">
        <v>3</v>
      </c>
      <c r="G8" s="245">
        <v>4</v>
      </c>
      <c r="H8" s="245" t="s">
        <v>338</v>
      </c>
    </row>
    <row r="9" spans="1:8" ht="31.5" customHeight="1" x14ac:dyDescent="0.25">
      <c r="A9" s="328" t="s">
        <v>431</v>
      </c>
      <c r="B9" s="328"/>
      <c r="C9" s="328"/>
      <c r="D9" s="246" t="s">
        <v>417</v>
      </c>
      <c r="E9" s="247">
        <f>E10+E21+E38+E72</f>
        <v>1353899</v>
      </c>
      <c r="F9" s="247">
        <f>F10+F21+F38+F72</f>
        <v>1353899</v>
      </c>
      <c r="G9" s="247">
        <f>G10+G21+G38+G72</f>
        <v>1231988.27</v>
      </c>
      <c r="H9" s="248">
        <f>G9/F9*100</f>
        <v>90.995581649739009</v>
      </c>
    </row>
    <row r="10" spans="1:8" ht="39" customHeight="1" x14ac:dyDescent="0.25">
      <c r="A10" s="323" t="s">
        <v>340</v>
      </c>
      <c r="B10" s="323"/>
      <c r="C10" s="323"/>
      <c r="D10" s="249" t="s">
        <v>339</v>
      </c>
      <c r="E10" s="250">
        <f t="shared" ref="E10:F10" si="0">E11</f>
        <v>80950</v>
      </c>
      <c r="F10" s="250">
        <f t="shared" si="0"/>
        <v>80950</v>
      </c>
      <c r="G10" s="250">
        <f>G11</f>
        <v>80950</v>
      </c>
      <c r="H10" s="251">
        <f t="shared" ref="H10:H63" si="1">G10/F10*100</f>
        <v>100</v>
      </c>
    </row>
    <row r="11" spans="1:8" ht="25.5" customHeight="1" x14ac:dyDescent="0.25">
      <c r="A11" s="329" t="s">
        <v>341</v>
      </c>
      <c r="B11" s="329"/>
      <c r="C11" s="329"/>
      <c r="D11" s="252" t="s">
        <v>342</v>
      </c>
      <c r="E11" s="253">
        <f t="shared" ref="E11:F11" si="2">E12</f>
        <v>80950</v>
      </c>
      <c r="F11" s="253">
        <f t="shared" si="2"/>
        <v>80950</v>
      </c>
      <c r="G11" s="253">
        <f>G12</f>
        <v>80950</v>
      </c>
      <c r="H11" s="254">
        <f t="shared" si="1"/>
        <v>100</v>
      </c>
    </row>
    <row r="12" spans="1:8" ht="25.5" customHeight="1" x14ac:dyDescent="0.25">
      <c r="A12" s="330" t="s">
        <v>343</v>
      </c>
      <c r="B12" s="330"/>
      <c r="C12" s="330"/>
      <c r="D12" s="255" t="s">
        <v>344</v>
      </c>
      <c r="E12" s="256">
        <f t="shared" ref="E12:F12" si="3">SUM(E13:E20)</f>
        <v>80950</v>
      </c>
      <c r="F12" s="256">
        <f t="shared" si="3"/>
        <v>80950</v>
      </c>
      <c r="G12" s="256">
        <f>SUM(G13:G20)</f>
        <v>80950</v>
      </c>
      <c r="H12" s="257">
        <f t="shared" si="1"/>
        <v>100</v>
      </c>
    </row>
    <row r="13" spans="1:8" ht="29.25" customHeight="1" x14ac:dyDescent="0.25">
      <c r="A13" s="331" t="s">
        <v>345</v>
      </c>
      <c r="B13" s="331"/>
      <c r="C13" s="331"/>
      <c r="D13" s="229" t="s">
        <v>233</v>
      </c>
      <c r="E13" s="181">
        <v>20460</v>
      </c>
      <c r="F13" s="181">
        <f>E13*H6</f>
        <v>20460</v>
      </c>
      <c r="G13" s="181">
        <f>ukupno!M79</f>
        <v>20980.61</v>
      </c>
      <c r="H13" s="244">
        <f t="shared" si="1"/>
        <v>102.54452590420333</v>
      </c>
    </row>
    <row r="14" spans="1:8" ht="30.75" customHeight="1" x14ac:dyDescent="0.25">
      <c r="A14" s="331" t="s">
        <v>346</v>
      </c>
      <c r="B14" s="331"/>
      <c r="C14" s="331"/>
      <c r="D14" s="229" t="s">
        <v>263</v>
      </c>
      <c r="E14" s="181">
        <v>29860</v>
      </c>
      <c r="F14" s="181">
        <f>E14*H6</f>
        <v>29860</v>
      </c>
      <c r="G14" s="181">
        <f>ukupno!M107</f>
        <v>27591.539999999997</v>
      </c>
      <c r="H14" s="244">
        <f t="shared" si="1"/>
        <v>92.403014065639638</v>
      </c>
    </row>
    <row r="15" spans="1:8" ht="27" customHeight="1" x14ac:dyDescent="0.25">
      <c r="A15" s="331" t="s">
        <v>347</v>
      </c>
      <c r="B15" s="331"/>
      <c r="C15" s="331"/>
      <c r="D15" s="229" t="s">
        <v>270</v>
      </c>
      <c r="E15" s="181">
        <v>27553</v>
      </c>
      <c r="F15" s="181">
        <f>E15*H6</f>
        <v>27553</v>
      </c>
      <c r="G15" s="181">
        <f>ukupno!M154</f>
        <v>29371.200000000004</v>
      </c>
      <c r="H15" s="244">
        <f t="shared" si="1"/>
        <v>106.59891844808189</v>
      </c>
    </row>
    <row r="16" spans="1:8" ht="31.5" customHeight="1" x14ac:dyDescent="0.25">
      <c r="A16" s="331" t="s">
        <v>348</v>
      </c>
      <c r="B16" s="331"/>
      <c r="C16" s="331"/>
      <c r="D16" s="229" t="s">
        <v>280</v>
      </c>
      <c r="E16" s="181">
        <v>0</v>
      </c>
      <c r="F16" s="181"/>
      <c r="G16" s="181">
        <f>ukupno!M157</f>
        <v>0</v>
      </c>
      <c r="H16" s="244"/>
    </row>
    <row r="17" spans="1:8" ht="30" customHeight="1" x14ac:dyDescent="0.25">
      <c r="A17" s="331" t="s">
        <v>349</v>
      </c>
      <c r="B17" s="331"/>
      <c r="C17" s="331"/>
      <c r="D17" s="229" t="s">
        <v>281</v>
      </c>
      <c r="E17" s="181">
        <v>1440</v>
      </c>
      <c r="F17" s="181">
        <f>E17*H6</f>
        <v>1440</v>
      </c>
      <c r="G17" s="181">
        <f>ukupno!M184</f>
        <v>1451.92</v>
      </c>
      <c r="H17" s="244">
        <f t="shared" si="1"/>
        <v>100.82777777777778</v>
      </c>
    </row>
    <row r="18" spans="1:8" ht="24.75" customHeight="1" x14ac:dyDescent="0.25">
      <c r="A18" s="331" t="s">
        <v>350</v>
      </c>
      <c r="B18" s="331"/>
      <c r="C18" s="331"/>
      <c r="D18" s="229" t="s">
        <v>288</v>
      </c>
      <c r="E18" s="181">
        <v>400</v>
      </c>
      <c r="F18" s="181">
        <f>E18*H6</f>
        <v>400</v>
      </c>
      <c r="G18" s="181">
        <f>ukupno!M195</f>
        <v>317.98</v>
      </c>
      <c r="H18" s="244">
        <f t="shared" si="1"/>
        <v>79.495000000000005</v>
      </c>
    </row>
    <row r="19" spans="1:8" ht="25.5" customHeight="1" x14ac:dyDescent="0.25">
      <c r="A19" s="331" t="s">
        <v>351</v>
      </c>
      <c r="B19" s="331"/>
      <c r="C19" s="331"/>
      <c r="D19" s="229" t="s">
        <v>299</v>
      </c>
      <c r="E19" s="181">
        <v>1237</v>
      </c>
      <c r="F19" s="181">
        <f>E19*H6</f>
        <v>1237</v>
      </c>
      <c r="G19" s="181">
        <f>ukupno!M223</f>
        <v>1236.75</v>
      </c>
      <c r="H19" s="244">
        <f t="shared" si="1"/>
        <v>99.979789814066294</v>
      </c>
    </row>
    <row r="20" spans="1:8" ht="28.5" customHeight="1" x14ac:dyDescent="0.25">
      <c r="A20" s="331" t="s">
        <v>352</v>
      </c>
      <c r="B20" s="331"/>
      <c r="C20" s="331"/>
      <c r="D20" s="229" t="s">
        <v>353</v>
      </c>
      <c r="E20" s="181">
        <v>0</v>
      </c>
      <c r="F20" s="181">
        <f>E20*H6</f>
        <v>0</v>
      </c>
      <c r="G20" s="181">
        <f>ukupno!M225</f>
        <v>0</v>
      </c>
      <c r="H20" s="244"/>
    </row>
    <row r="21" spans="1:8" ht="31.5" customHeight="1" x14ac:dyDescent="0.25">
      <c r="A21" s="323" t="s">
        <v>354</v>
      </c>
      <c r="B21" s="323"/>
      <c r="C21" s="323"/>
      <c r="D21" s="249" t="s">
        <v>355</v>
      </c>
      <c r="E21" s="250">
        <f t="shared" ref="E21:F21" si="4">E22+E26+E29+E32+E35</f>
        <v>11759</v>
      </c>
      <c r="F21" s="250">
        <f t="shared" si="4"/>
        <v>11759</v>
      </c>
      <c r="G21" s="250">
        <f>G22+G26+G29+G32+G35</f>
        <v>11369.57</v>
      </c>
      <c r="H21" s="251">
        <f t="shared" si="1"/>
        <v>96.688238795815977</v>
      </c>
    </row>
    <row r="22" spans="1:8" ht="27" customHeight="1" x14ac:dyDescent="0.25">
      <c r="A22" s="329" t="s">
        <v>356</v>
      </c>
      <c r="B22" s="329"/>
      <c r="C22" s="329"/>
      <c r="D22" s="252" t="s">
        <v>357</v>
      </c>
      <c r="E22" s="253">
        <f t="shared" ref="E22:F22" si="5">E23</f>
        <v>2412</v>
      </c>
      <c r="F22" s="253">
        <f t="shared" si="5"/>
        <v>2412</v>
      </c>
      <c r="G22" s="253">
        <f>G23</f>
        <v>2142.09</v>
      </c>
      <c r="H22" s="254">
        <f t="shared" si="1"/>
        <v>88.809701492537314</v>
      </c>
    </row>
    <row r="23" spans="1:8" ht="39" customHeight="1" x14ac:dyDescent="0.25">
      <c r="A23" s="330" t="s">
        <v>358</v>
      </c>
      <c r="B23" s="330"/>
      <c r="C23" s="330"/>
      <c r="D23" s="255" t="s">
        <v>359</v>
      </c>
      <c r="E23" s="256">
        <f t="shared" ref="E23:F23" si="6">SUM(E24:E25)</f>
        <v>2412</v>
      </c>
      <c r="F23" s="256">
        <f t="shared" si="6"/>
        <v>2412</v>
      </c>
      <c r="G23" s="256">
        <f>SUM(G24:G25)</f>
        <v>2142.09</v>
      </c>
      <c r="H23" s="257">
        <f t="shared" si="1"/>
        <v>88.809701492537314</v>
      </c>
    </row>
    <row r="24" spans="1:8" ht="39" customHeight="1" x14ac:dyDescent="0.25">
      <c r="A24" s="331" t="s">
        <v>347</v>
      </c>
      <c r="B24" s="331"/>
      <c r="C24" s="331"/>
      <c r="D24" s="229" t="s">
        <v>270</v>
      </c>
      <c r="E24" s="181">
        <v>1456</v>
      </c>
      <c r="F24" s="181">
        <f>E24*H6</f>
        <v>1456</v>
      </c>
      <c r="G24" s="181">
        <v>1455.47</v>
      </c>
      <c r="H24" s="244">
        <f t="shared" si="1"/>
        <v>99.963598901098905</v>
      </c>
    </row>
    <row r="25" spans="1:8" ht="39" customHeight="1" x14ac:dyDescent="0.25">
      <c r="A25" s="331" t="s">
        <v>349</v>
      </c>
      <c r="B25" s="331"/>
      <c r="C25" s="331"/>
      <c r="D25" s="229" t="s">
        <v>281</v>
      </c>
      <c r="E25" s="181">
        <v>956</v>
      </c>
      <c r="F25" s="181">
        <f>E25*H6</f>
        <v>956</v>
      </c>
      <c r="G25" s="181">
        <v>686.62</v>
      </c>
      <c r="H25" s="244">
        <f t="shared" si="1"/>
        <v>71.822175732217573</v>
      </c>
    </row>
    <row r="26" spans="1:8" ht="39" customHeight="1" x14ac:dyDescent="0.25">
      <c r="A26" s="329" t="s">
        <v>360</v>
      </c>
      <c r="B26" s="329"/>
      <c r="C26" s="329"/>
      <c r="D26" s="252" t="s">
        <v>361</v>
      </c>
      <c r="E26" s="253">
        <f t="shared" ref="E26:F26" si="7">E27</f>
        <v>5770</v>
      </c>
      <c r="F26" s="253">
        <f t="shared" si="7"/>
        <v>5770</v>
      </c>
      <c r="G26" s="253">
        <f>G27</f>
        <v>5769.25</v>
      </c>
      <c r="H26" s="254">
        <v>0</v>
      </c>
    </row>
    <row r="27" spans="1:8" ht="39" customHeight="1" x14ac:dyDescent="0.25">
      <c r="A27" s="330" t="s">
        <v>362</v>
      </c>
      <c r="B27" s="330"/>
      <c r="C27" s="330"/>
      <c r="D27" s="255" t="s">
        <v>363</v>
      </c>
      <c r="E27" s="256">
        <f t="shared" ref="E27:F27" si="8">E28</f>
        <v>5770</v>
      </c>
      <c r="F27" s="256">
        <f t="shared" si="8"/>
        <v>5770</v>
      </c>
      <c r="G27" s="256">
        <f>G28</f>
        <v>5769.25</v>
      </c>
      <c r="H27" s="257">
        <v>0</v>
      </c>
    </row>
    <row r="28" spans="1:8" ht="39" customHeight="1" x14ac:dyDescent="0.25">
      <c r="A28" s="331" t="s">
        <v>347</v>
      </c>
      <c r="B28" s="331"/>
      <c r="C28" s="331"/>
      <c r="D28" s="229" t="s">
        <v>270</v>
      </c>
      <c r="E28" s="181">
        <v>5770</v>
      </c>
      <c r="F28" s="181">
        <f>E28*H6</f>
        <v>5770</v>
      </c>
      <c r="G28" s="181">
        <v>5769.25</v>
      </c>
      <c r="H28" s="244"/>
    </row>
    <row r="29" spans="1:8" ht="39" customHeight="1" x14ac:dyDescent="0.25">
      <c r="A29" s="329" t="s">
        <v>364</v>
      </c>
      <c r="B29" s="329"/>
      <c r="C29" s="329"/>
      <c r="D29" s="252" t="s">
        <v>365</v>
      </c>
      <c r="E29" s="253">
        <f t="shared" ref="E29:F30" si="9">E30</f>
        <v>1950</v>
      </c>
      <c r="F29" s="253">
        <f t="shared" si="9"/>
        <v>1950</v>
      </c>
      <c r="G29" s="253">
        <f>G30</f>
        <v>1831.64</v>
      </c>
      <c r="H29" s="254">
        <f t="shared" si="1"/>
        <v>93.930256410256419</v>
      </c>
    </row>
    <row r="30" spans="1:8" ht="39" customHeight="1" x14ac:dyDescent="0.25">
      <c r="A30" s="330" t="s">
        <v>366</v>
      </c>
      <c r="B30" s="330"/>
      <c r="C30" s="330"/>
      <c r="D30" s="255" t="s">
        <v>367</v>
      </c>
      <c r="E30" s="256">
        <f t="shared" si="9"/>
        <v>1950</v>
      </c>
      <c r="F30" s="256">
        <f t="shared" si="9"/>
        <v>1950</v>
      </c>
      <c r="G30" s="256">
        <f>G31</f>
        <v>1831.64</v>
      </c>
      <c r="H30" s="257">
        <f t="shared" si="1"/>
        <v>93.930256410256419</v>
      </c>
    </row>
    <row r="31" spans="1:8" ht="39" customHeight="1" x14ac:dyDescent="0.25">
      <c r="A31" s="331" t="s">
        <v>347</v>
      </c>
      <c r="B31" s="331"/>
      <c r="C31" s="331"/>
      <c r="D31" s="229" t="s">
        <v>270</v>
      </c>
      <c r="E31" s="181">
        <v>1950</v>
      </c>
      <c r="F31" s="181">
        <f>E31*H6</f>
        <v>1950</v>
      </c>
      <c r="G31" s="181">
        <f>ukupno!O145</f>
        <v>1831.64</v>
      </c>
      <c r="H31" s="244">
        <f t="shared" si="1"/>
        <v>93.930256410256419</v>
      </c>
    </row>
    <row r="32" spans="1:8" ht="39" customHeight="1" x14ac:dyDescent="0.25">
      <c r="A32" s="329" t="s">
        <v>368</v>
      </c>
      <c r="B32" s="329"/>
      <c r="C32" s="329"/>
      <c r="D32" s="252" t="s">
        <v>369</v>
      </c>
      <c r="E32" s="253">
        <f t="shared" ref="E32:F32" si="10">E33</f>
        <v>350</v>
      </c>
      <c r="F32" s="253">
        <f t="shared" si="10"/>
        <v>350</v>
      </c>
      <c r="G32" s="253">
        <f>G33</f>
        <v>350</v>
      </c>
      <c r="H32" s="254">
        <f t="shared" si="1"/>
        <v>100</v>
      </c>
    </row>
    <row r="33" spans="1:8" ht="39" customHeight="1" x14ac:dyDescent="0.25">
      <c r="A33" s="330" t="s">
        <v>362</v>
      </c>
      <c r="B33" s="330"/>
      <c r="C33" s="330"/>
      <c r="D33" s="255" t="s">
        <v>363</v>
      </c>
      <c r="E33" s="256">
        <f t="shared" ref="E33:F33" si="11">E34</f>
        <v>350</v>
      </c>
      <c r="F33" s="256">
        <f t="shared" si="11"/>
        <v>350</v>
      </c>
      <c r="G33" s="256">
        <f>G34</f>
        <v>350</v>
      </c>
      <c r="H33" s="257">
        <f t="shared" si="1"/>
        <v>100</v>
      </c>
    </row>
    <row r="34" spans="1:8" ht="39" customHeight="1" x14ac:dyDescent="0.25">
      <c r="A34" s="331" t="s">
        <v>349</v>
      </c>
      <c r="B34" s="331"/>
      <c r="C34" s="331"/>
      <c r="D34" s="229" t="s">
        <v>281</v>
      </c>
      <c r="E34" s="181">
        <v>350</v>
      </c>
      <c r="F34" s="181">
        <f>E34*H6</f>
        <v>350</v>
      </c>
      <c r="G34" s="181">
        <v>350</v>
      </c>
      <c r="H34" s="244">
        <v>0</v>
      </c>
    </row>
    <row r="35" spans="1:8" ht="36.75" customHeight="1" x14ac:dyDescent="0.25">
      <c r="A35" s="329" t="s">
        <v>415</v>
      </c>
      <c r="B35" s="329"/>
      <c r="C35" s="329"/>
      <c r="D35" s="252" t="s">
        <v>416</v>
      </c>
      <c r="E35" s="253">
        <f>E36</f>
        <v>1277</v>
      </c>
      <c r="F35" s="253">
        <f t="shared" ref="F35:G35" si="12">F36</f>
        <v>1277</v>
      </c>
      <c r="G35" s="253">
        <f t="shared" si="12"/>
        <v>1276.5899999999999</v>
      </c>
      <c r="H35" s="254">
        <f t="shared" si="1"/>
        <v>99.96789350039154</v>
      </c>
    </row>
    <row r="36" spans="1:8" ht="34.5" customHeight="1" x14ac:dyDescent="0.25">
      <c r="A36" s="330" t="s">
        <v>362</v>
      </c>
      <c r="B36" s="330"/>
      <c r="C36" s="330"/>
      <c r="D36" s="255" t="s">
        <v>363</v>
      </c>
      <c r="E36" s="256">
        <f>SUM(E37:E37)</f>
        <v>1277</v>
      </c>
      <c r="F36" s="256">
        <f>SUM(F37:F37)</f>
        <v>1277</v>
      </c>
      <c r="G36" s="256">
        <f>SUM(G37:G37)</f>
        <v>1276.5899999999999</v>
      </c>
      <c r="H36" s="257">
        <f t="shared" si="1"/>
        <v>99.96789350039154</v>
      </c>
    </row>
    <row r="37" spans="1:8" ht="39" customHeight="1" x14ac:dyDescent="0.25">
      <c r="A37" s="331" t="s">
        <v>352</v>
      </c>
      <c r="B37" s="331"/>
      <c r="C37" s="331"/>
      <c r="D37" s="229" t="s">
        <v>353</v>
      </c>
      <c r="E37" s="181">
        <v>1277</v>
      </c>
      <c r="F37" s="181">
        <f>E37*H6</f>
        <v>1277</v>
      </c>
      <c r="G37" s="181">
        <f>ukupno!N225</f>
        <v>1276.5899999999999</v>
      </c>
      <c r="H37" s="244">
        <f t="shared" si="1"/>
        <v>99.96789350039154</v>
      </c>
    </row>
    <row r="38" spans="1:8" ht="34.5" customHeight="1" x14ac:dyDescent="0.25">
      <c r="A38" s="323" t="s">
        <v>375</v>
      </c>
      <c r="B38" s="323"/>
      <c r="C38" s="323"/>
      <c r="D38" s="249" t="s">
        <v>376</v>
      </c>
      <c r="E38" s="250">
        <f t="shared" ref="E38:F38" si="13">E39</f>
        <v>1177690</v>
      </c>
      <c r="F38" s="250">
        <f t="shared" si="13"/>
        <v>1177690</v>
      </c>
      <c r="G38" s="250">
        <f>G39</f>
        <v>1108890.77</v>
      </c>
      <c r="H38" s="251">
        <f t="shared" si="1"/>
        <v>94.158120558041588</v>
      </c>
    </row>
    <row r="39" spans="1:8" ht="26.25" customHeight="1" x14ac:dyDescent="0.25">
      <c r="A39" s="329" t="s">
        <v>377</v>
      </c>
      <c r="B39" s="329"/>
      <c r="C39" s="329"/>
      <c r="D39" s="252" t="s">
        <v>342</v>
      </c>
      <c r="E39" s="253">
        <f>E40+E52+E66+E70</f>
        <v>1177690</v>
      </c>
      <c r="F39" s="253">
        <f t="shared" ref="F39:G39" si="14">F40+F52+F66+F70</f>
        <v>1177690</v>
      </c>
      <c r="G39" s="253">
        <f t="shared" si="14"/>
        <v>1108890.77</v>
      </c>
      <c r="H39" s="254">
        <f t="shared" si="1"/>
        <v>94.158120558041588</v>
      </c>
    </row>
    <row r="40" spans="1:8" ht="26.25" customHeight="1" x14ac:dyDescent="0.25">
      <c r="A40" s="330" t="s">
        <v>404</v>
      </c>
      <c r="B40" s="330"/>
      <c r="C40" s="330"/>
      <c r="D40" s="255" t="s">
        <v>378</v>
      </c>
      <c r="E40" s="256">
        <f t="shared" ref="E40:F40" si="15">SUM(E41:E51)</f>
        <v>20000</v>
      </c>
      <c r="F40" s="256">
        <f t="shared" si="15"/>
        <v>20000</v>
      </c>
      <c r="G40" s="256">
        <f>SUM(G41:G51)</f>
        <v>25406.989999999998</v>
      </c>
      <c r="H40" s="257">
        <f t="shared" si="1"/>
        <v>127.03494999999998</v>
      </c>
    </row>
    <row r="41" spans="1:8" ht="26.25" customHeight="1" x14ac:dyDescent="0.25">
      <c r="A41" s="331" t="s">
        <v>370</v>
      </c>
      <c r="B41" s="331"/>
      <c r="C41" s="331"/>
      <c r="D41" s="229" t="s">
        <v>373</v>
      </c>
      <c r="E41" s="181">
        <v>500</v>
      </c>
      <c r="F41" s="181">
        <f>E41*H6</f>
        <v>500</v>
      </c>
      <c r="G41" s="181">
        <f>ukupno!T44+ukupno!U44</f>
        <v>0</v>
      </c>
      <c r="H41" s="244">
        <f t="shared" si="1"/>
        <v>0</v>
      </c>
    </row>
    <row r="42" spans="1:8" ht="26.25" customHeight="1" x14ac:dyDescent="0.25">
      <c r="A42" s="331" t="s">
        <v>371</v>
      </c>
      <c r="B42" s="331"/>
      <c r="C42" s="331"/>
      <c r="D42" s="229" t="s">
        <v>255</v>
      </c>
      <c r="E42" s="181"/>
      <c r="F42" s="181">
        <f>E42*H6</f>
        <v>0</v>
      </c>
      <c r="G42" s="181">
        <f>ukupno!T45+ukupno!U45</f>
        <v>0</v>
      </c>
      <c r="H42" s="244"/>
    </row>
    <row r="43" spans="1:8" ht="26.25" customHeight="1" x14ac:dyDescent="0.25">
      <c r="A43" s="331" t="s">
        <v>372</v>
      </c>
      <c r="B43" s="331"/>
      <c r="C43" s="331"/>
      <c r="D43" s="229" t="s">
        <v>256</v>
      </c>
      <c r="E43" s="181">
        <v>100</v>
      </c>
      <c r="F43" s="181">
        <f>E43*H6</f>
        <v>100</v>
      </c>
      <c r="G43" s="181">
        <f>ukupno!T46+ukupno!U46</f>
        <v>0</v>
      </c>
      <c r="H43" s="244">
        <f t="shared" si="1"/>
        <v>0</v>
      </c>
    </row>
    <row r="44" spans="1:8" ht="26.25" customHeight="1" x14ac:dyDescent="0.25">
      <c r="A44" s="331" t="s">
        <v>345</v>
      </c>
      <c r="B44" s="331"/>
      <c r="C44" s="331"/>
      <c r="D44" s="229" t="s">
        <v>233</v>
      </c>
      <c r="E44" s="181">
        <v>2000</v>
      </c>
      <c r="F44" s="181">
        <f>E44*H6</f>
        <v>2000</v>
      </c>
      <c r="G44" s="181">
        <f>ukupno!T64+ukupno!W76</f>
        <v>1722</v>
      </c>
      <c r="H44" s="244">
        <f t="shared" si="1"/>
        <v>86.1</v>
      </c>
    </row>
    <row r="45" spans="1:8" ht="26.25" customHeight="1" x14ac:dyDescent="0.25">
      <c r="A45" s="331" t="s">
        <v>346</v>
      </c>
      <c r="B45" s="331"/>
      <c r="C45" s="331"/>
      <c r="D45" s="229" t="s">
        <v>263</v>
      </c>
      <c r="E45" s="181">
        <v>1000</v>
      </c>
      <c r="F45" s="181">
        <f>E45*H6</f>
        <v>1000</v>
      </c>
      <c r="G45" s="181">
        <f>ukupno!T107+ukupno!U107</f>
        <v>2132.71</v>
      </c>
      <c r="H45" s="244">
        <f t="shared" si="1"/>
        <v>213.27099999999999</v>
      </c>
    </row>
    <row r="46" spans="1:8" ht="26.25" customHeight="1" x14ac:dyDescent="0.25">
      <c r="A46" s="331" t="s">
        <v>347</v>
      </c>
      <c r="B46" s="331"/>
      <c r="C46" s="331"/>
      <c r="D46" s="229" t="s">
        <v>270</v>
      </c>
      <c r="E46" s="181">
        <v>9867</v>
      </c>
      <c r="F46" s="181">
        <f>E46*H6</f>
        <v>9867</v>
      </c>
      <c r="G46" s="181">
        <v>11773.22</v>
      </c>
      <c r="H46" s="244">
        <f t="shared" si="1"/>
        <v>119.31914462349245</v>
      </c>
    </row>
    <row r="47" spans="1:8" ht="26.25" customHeight="1" x14ac:dyDescent="0.25">
      <c r="A47" s="331" t="s">
        <v>348</v>
      </c>
      <c r="B47" s="331"/>
      <c r="C47" s="331"/>
      <c r="D47" s="229" t="s">
        <v>280</v>
      </c>
      <c r="E47" s="181">
        <v>150</v>
      </c>
      <c r="F47" s="181">
        <f>E47*H6</f>
        <v>150</v>
      </c>
      <c r="G47" s="181">
        <f>ukupno!T157+ukupno!U157+ukupno!X157+ukupno!Z157</f>
        <v>0</v>
      </c>
      <c r="H47" s="244">
        <f t="shared" si="1"/>
        <v>0</v>
      </c>
    </row>
    <row r="48" spans="1:8" ht="26.25" customHeight="1" x14ac:dyDescent="0.25">
      <c r="A48" s="331" t="s">
        <v>349</v>
      </c>
      <c r="B48" s="331"/>
      <c r="C48" s="331"/>
      <c r="D48" s="229" t="s">
        <v>281</v>
      </c>
      <c r="E48" s="181">
        <v>1500</v>
      </c>
      <c r="F48" s="181">
        <f>E48*H6</f>
        <v>1500</v>
      </c>
      <c r="G48" s="181">
        <f>ukupno!T184+ukupno!U184+ukupno!X184+ukupno!Y184+ukupno!Z184</f>
        <v>1204.44</v>
      </c>
      <c r="H48" s="244">
        <f t="shared" si="1"/>
        <v>80.296000000000006</v>
      </c>
    </row>
    <row r="49" spans="1:8" ht="26.25" customHeight="1" x14ac:dyDescent="0.25">
      <c r="A49" s="331" t="s">
        <v>380</v>
      </c>
      <c r="B49" s="331"/>
      <c r="C49" s="331"/>
      <c r="D49" s="229" t="s">
        <v>246</v>
      </c>
      <c r="E49" s="181"/>
      <c r="F49" s="181">
        <f>E49*H6</f>
        <v>0</v>
      </c>
      <c r="G49" s="181">
        <f>ukupno!T206+ukupno!U206</f>
        <v>0</v>
      </c>
      <c r="H49" s="244">
        <v>0</v>
      </c>
    </row>
    <row r="50" spans="1:8" ht="26.25" customHeight="1" x14ac:dyDescent="0.25">
      <c r="A50" s="331" t="s">
        <v>351</v>
      </c>
      <c r="B50" s="331"/>
      <c r="C50" s="331"/>
      <c r="D50" s="229" t="s">
        <v>299</v>
      </c>
      <c r="E50" s="181">
        <v>4333</v>
      </c>
      <c r="F50" s="181">
        <f>E50*H6</f>
        <v>4333</v>
      </c>
      <c r="G50" s="181">
        <f>ukupno!T223+ukupno!U223+ukupno!W223</f>
        <v>8373.9500000000007</v>
      </c>
      <c r="H50" s="244">
        <f t="shared" si="1"/>
        <v>193.25986614354952</v>
      </c>
    </row>
    <row r="51" spans="1:8" ht="26.25" customHeight="1" x14ac:dyDescent="0.25">
      <c r="A51" s="331" t="s">
        <v>352</v>
      </c>
      <c r="B51" s="331"/>
      <c r="C51" s="331"/>
      <c r="D51" s="229" t="s">
        <v>353</v>
      </c>
      <c r="E51" s="181">
        <v>550</v>
      </c>
      <c r="F51" s="181">
        <f>E51*H6</f>
        <v>550</v>
      </c>
      <c r="G51" s="181">
        <f>ukupno!T225+ukupno!U225</f>
        <v>200.67</v>
      </c>
      <c r="H51" s="244">
        <f t="shared" si="1"/>
        <v>36.485454545454544</v>
      </c>
    </row>
    <row r="52" spans="1:8" ht="26.25" customHeight="1" x14ac:dyDescent="0.25">
      <c r="A52" s="330" t="s">
        <v>382</v>
      </c>
      <c r="B52" s="330"/>
      <c r="C52" s="330"/>
      <c r="D52" s="255" t="s">
        <v>374</v>
      </c>
      <c r="E52" s="256">
        <f t="shared" ref="E52:F52" si="16">SUM(E53:E65)</f>
        <v>1155190</v>
      </c>
      <c r="F52" s="256">
        <f t="shared" si="16"/>
        <v>1155190</v>
      </c>
      <c r="G52" s="256">
        <f>SUM(G53:G65)</f>
        <v>1082602</v>
      </c>
      <c r="H52" s="257">
        <f t="shared" si="1"/>
        <v>93.716358347977391</v>
      </c>
    </row>
    <row r="53" spans="1:8" ht="26.25" customHeight="1" x14ac:dyDescent="0.25">
      <c r="A53" s="331" t="s">
        <v>370</v>
      </c>
      <c r="B53" s="331"/>
      <c r="C53" s="331"/>
      <c r="D53" s="229" t="s">
        <v>373</v>
      </c>
      <c r="E53" s="181">
        <v>945710</v>
      </c>
      <c r="F53" s="181">
        <f>E53*H6</f>
        <v>945710</v>
      </c>
      <c r="G53" s="181">
        <f>ukupno!K44+ukupno!L44</f>
        <v>895338.85</v>
      </c>
      <c r="H53" s="244">
        <f t="shared" si="1"/>
        <v>94.673721331063433</v>
      </c>
    </row>
    <row r="54" spans="1:8" ht="26.25" customHeight="1" x14ac:dyDescent="0.25">
      <c r="A54" s="331" t="s">
        <v>371</v>
      </c>
      <c r="B54" s="331"/>
      <c r="C54" s="331"/>
      <c r="D54" s="229" t="s">
        <v>255</v>
      </c>
      <c r="E54" s="181">
        <v>33200</v>
      </c>
      <c r="F54" s="181">
        <f>E54*H6</f>
        <v>33200</v>
      </c>
      <c r="G54" s="181">
        <f>ukupno!K50+ukupno!L50</f>
        <v>31337.229999999996</v>
      </c>
      <c r="H54" s="244">
        <f t="shared" si="1"/>
        <v>94.389246987951793</v>
      </c>
    </row>
    <row r="55" spans="1:8" ht="26.25" customHeight="1" x14ac:dyDescent="0.25">
      <c r="A55" s="331" t="s">
        <v>372</v>
      </c>
      <c r="B55" s="331"/>
      <c r="C55" s="331"/>
      <c r="D55" s="229" t="s">
        <v>256</v>
      </c>
      <c r="E55" s="181">
        <v>156040</v>
      </c>
      <c r="F55" s="181">
        <f>E55*H6</f>
        <v>156040</v>
      </c>
      <c r="G55" s="181">
        <f>ukupno!K55+ukupno!L55</f>
        <v>146030.97</v>
      </c>
      <c r="H55" s="244">
        <f t="shared" si="1"/>
        <v>93.585599846193276</v>
      </c>
    </row>
    <row r="56" spans="1:8" ht="26.25" customHeight="1" x14ac:dyDescent="0.25">
      <c r="A56" s="331" t="s">
        <v>345</v>
      </c>
      <c r="B56" s="331"/>
      <c r="C56" s="331"/>
      <c r="D56" s="229" t="s">
        <v>233</v>
      </c>
      <c r="E56" s="181">
        <v>1150</v>
      </c>
      <c r="F56" s="181">
        <f>E56*H6</f>
        <v>1150</v>
      </c>
      <c r="G56" s="181">
        <f>ukupno!K79+ukupno!L79</f>
        <v>913.22</v>
      </c>
      <c r="H56" s="244">
        <f t="shared" si="1"/>
        <v>79.410434782608689</v>
      </c>
    </row>
    <row r="57" spans="1:8" ht="26.25" customHeight="1" x14ac:dyDescent="0.25">
      <c r="A57" s="331" t="s">
        <v>346</v>
      </c>
      <c r="B57" s="331"/>
      <c r="C57" s="331"/>
      <c r="D57" s="229" t="s">
        <v>263</v>
      </c>
      <c r="E57" s="181">
        <v>4590</v>
      </c>
      <c r="F57" s="181">
        <f>E57*H6</f>
        <v>4590</v>
      </c>
      <c r="G57" s="181">
        <f>ukupno!K107+ukupno!L107</f>
        <v>832.78</v>
      </c>
      <c r="H57" s="244">
        <f t="shared" si="1"/>
        <v>18.143355119825706</v>
      </c>
    </row>
    <row r="58" spans="1:8" ht="26.25" customHeight="1" x14ac:dyDescent="0.25">
      <c r="A58" s="331" t="s">
        <v>347</v>
      </c>
      <c r="B58" s="331"/>
      <c r="C58" s="331"/>
      <c r="D58" s="229" t="s">
        <v>270</v>
      </c>
      <c r="E58" s="181">
        <v>5040</v>
      </c>
      <c r="F58" s="181">
        <f>E58*H6</f>
        <v>5040</v>
      </c>
      <c r="G58" s="181">
        <f>ukupno!K154+ukupno!L154</f>
        <v>5488.8700000000008</v>
      </c>
      <c r="H58" s="244">
        <f t="shared" si="1"/>
        <v>108.9061507936508</v>
      </c>
    </row>
    <row r="59" spans="1:8" ht="26.25" customHeight="1" x14ac:dyDescent="0.25">
      <c r="A59" s="331" t="s">
        <v>348</v>
      </c>
      <c r="B59" s="331"/>
      <c r="C59" s="331"/>
      <c r="D59" s="229" t="s">
        <v>280</v>
      </c>
      <c r="E59" s="181">
        <v>130</v>
      </c>
      <c r="F59" s="181">
        <f>E59*H6</f>
        <v>130</v>
      </c>
      <c r="G59" s="181">
        <f>ukupno!K157+ukupno!L157</f>
        <v>157.18</v>
      </c>
      <c r="H59" s="244">
        <f t="shared" si="1"/>
        <v>120.90769230769232</v>
      </c>
    </row>
    <row r="60" spans="1:8" ht="26.25" customHeight="1" x14ac:dyDescent="0.25">
      <c r="A60" s="331" t="s">
        <v>349</v>
      </c>
      <c r="B60" s="331"/>
      <c r="C60" s="331"/>
      <c r="D60" s="229" t="s">
        <v>281</v>
      </c>
      <c r="E60" s="181">
        <v>2830</v>
      </c>
      <c r="F60" s="181">
        <f>E60*H6</f>
        <v>2830</v>
      </c>
      <c r="G60" s="181">
        <f>ukupno!K184+ukupno!L184</f>
        <v>200.86</v>
      </c>
      <c r="H60" s="244">
        <f t="shared" si="1"/>
        <v>7.0975265017667848</v>
      </c>
    </row>
    <row r="61" spans="1:8" ht="26.25" customHeight="1" x14ac:dyDescent="0.25">
      <c r="A61" s="331" t="s">
        <v>350</v>
      </c>
      <c r="B61" s="331"/>
      <c r="C61" s="331"/>
      <c r="D61" s="229" t="s">
        <v>288</v>
      </c>
      <c r="E61" s="181"/>
      <c r="F61" s="181">
        <f>E61*H6</f>
        <v>0</v>
      </c>
      <c r="G61" s="181">
        <f>ukupno!K195+ukupno!L195</f>
        <v>0</v>
      </c>
      <c r="H61" s="244" t="e">
        <f t="shared" si="1"/>
        <v>#DIV/0!</v>
      </c>
    </row>
    <row r="62" spans="1:8" ht="26.25" customHeight="1" x14ac:dyDescent="0.25">
      <c r="A62" s="331" t="s">
        <v>379</v>
      </c>
      <c r="B62" s="331"/>
      <c r="C62" s="331"/>
      <c r="D62" s="229" t="s">
        <v>381</v>
      </c>
      <c r="E62" s="181"/>
      <c r="F62" s="181">
        <f>E62*H6</f>
        <v>0</v>
      </c>
      <c r="G62" s="181">
        <f>ukupno!K197+ukupno!L197</f>
        <v>0</v>
      </c>
      <c r="H62" s="244" t="e">
        <f t="shared" si="1"/>
        <v>#DIV/0!</v>
      </c>
    </row>
    <row r="63" spans="1:8" ht="26.25" customHeight="1" x14ac:dyDescent="0.25">
      <c r="A63" s="331" t="s">
        <v>380</v>
      </c>
      <c r="B63" s="331"/>
      <c r="C63" s="331"/>
      <c r="D63" s="229" t="s">
        <v>246</v>
      </c>
      <c r="E63" s="181">
        <v>1000</v>
      </c>
      <c r="F63" s="181">
        <f>E63*H6</f>
        <v>1000</v>
      </c>
      <c r="G63" s="181">
        <f>ukupno!K206+ukupno!L206</f>
        <v>586.65</v>
      </c>
      <c r="H63" s="244">
        <f t="shared" si="1"/>
        <v>58.664999999999999</v>
      </c>
    </row>
    <row r="64" spans="1:8" ht="26.25" customHeight="1" x14ac:dyDescent="0.25">
      <c r="A64" s="331" t="s">
        <v>351</v>
      </c>
      <c r="B64" s="331"/>
      <c r="C64" s="331"/>
      <c r="D64" s="229" t="s">
        <v>299</v>
      </c>
      <c r="E64" s="181">
        <v>4000</v>
      </c>
      <c r="F64" s="181">
        <f>E64*H6</f>
        <v>4000</v>
      </c>
      <c r="G64" s="181">
        <f>ukupno!K223+ukupno!L223</f>
        <v>1055.73</v>
      </c>
      <c r="H64" s="244">
        <f t="shared" ref="H64:H78" si="17">G64/F64*100</f>
        <v>26.393250000000002</v>
      </c>
    </row>
    <row r="65" spans="1:8" ht="26.25" customHeight="1" x14ac:dyDescent="0.25">
      <c r="A65" s="331" t="s">
        <v>352</v>
      </c>
      <c r="B65" s="331"/>
      <c r="C65" s="331"/>
      <c r="D65" s="229" t="s">
        <v>353</v>
      </c>
      <c r="E65" s="181">
        <v>1500</v>
      </c>
      <c r="F65" s="181">
        <f>E65*H6</f>
        <v>1500</v>
      </c>
      <c r="G65" s="181">
        <f>ukupno!K225+ukupno!L225</f>
        <v>659.66</v>
      </c>
      <c r="H65" s="244">
        <f t="shared" si="17"/>
        <v>43.977333333333327</v>
      </c>
    </row>
    <row r="66" spans="1:8" ht="26.25" customHeight="1" x14ac:dyDescent="0.25">
      <c r="A66" s="330" t="s">
        <v>384</v>
      </c>
      <c r="B66" s="330"/>
      <c r="C66" s="330"/>
      <c r="D66" s="258" t="s">
        <v>383</v>
      </c>
      <c r="E66" s="256">
        <f t="shared" ref="E66:F66" si="18">SUM(E67:E69)</f>
        <v>1500</v>
      </c>
      <c r="F66" s="256">
        <f t="shared" si="18"/>
        <v>1500</v>
      </c>
      <c r="G66" s="256">
        <f>SUM(G67:G69)</f>
        <v>881.78</v>
      </c>
      <c r="H66" s="257">
        <f t="shared" si="17"/>
        <v>58.785333333333334</v>
      </c>
    </row>
    <row r="67" spans="1:8" ht="26.25" customHeight="1" x14ac:dyDescent="0.25">
      <c r="A67" s="331" t="s">
        <v>347</v>
      </c>
      <c r="B67" s="331"/>
      <c r="C67" s="331"/>
      <c r="D67" s="229" t="s">
        <v>270</v>
      </c>
      <c r="E67" s="181">
        <v>300</v>
      </c>
      <c r="F67" s="181">
        <f>E67*H6</f>
        <v>300</v>
      </c>
      <c r="G67" s="181">
        <f>ukupno!V154</f>
        <v>411.88</v>
      </c>
      <c r="H67" s="244">
        <f t="shared" si="17"/>
        <v>137.29333333333332</v>
      </c>
    </row>
    <row r="68" spans="1:8" ht="27" customHeight="1" x14ac:dyDescent="0.25">
      <c r="A68" s="331" t="s">
        <v>349</v>
      </c>
      <c r="B68" s="331"/>
      <c r="C68" s="331"/>
      <c r="D68" s="229" t="s">
        <v>281</v>
      </c>
      <c r="E68" s="181">
        <v>200</v>
      </c>
      <c r="F68" s="181">
        <f>E68*H6</f>
        <v>200</v>
      </c>
      <c r="G68" s="181">
        <f>ukupno!V184</f>
        <v>0</v>
      </c>
      <c r="H68" s="244">
        <v>0</v>
      </c>
    </row>
    <row r="69" spans="1:8" ht="27" customHeight="1" x14ac:dyDescent="0.25">
      <c r="A69" s="331" t="s">
        <v>351</v>
      </c>
      <c r="B69" s="331"/>
      <c r="C69" s="331"/>
      <c r="D69" s="229" t="s">
        <v>299</v>
      </c>
      <c r="E69" s="181">
        <v>1000</v>
      </c>
      <c r="F69" s="181">
        <f>E69*H6</f>
        <v>1000</v>
      </c>
      <c r="G69" s="181">
        <f>ukupno!V223</f>
        <v>469.9</v>
      </c>
      <c r="H69" s="244">
        <f t="shared" si="17"/>
        <v>46.989999999999995</v>
      </c>
    </row>
    <row r="70" spans="1:8" ht="27" customHeight="1" x14ac:dyDescent="0.25">
      <c r="A70" s="330" t="s">
        <v>405</v>
      </c>
      <c r="B70" s="330"/>
      <c r="C70" s="330"/>
      <c r="D70" s="258" t="s">
        <v>385</v>
      </c>
      <c r="E70" s="256">
        <f t="shared" ref="E70:F70" si="19">E71</f>
        <v>1000</v>
      </c>
      <c r="F70" s="256">
        <f t="shared" si="19"/>
        <v>1000</v>
      </c>
      <c r="G70" s="256">
        <f>G71</f>
        <v>0</v>
      </c>
      <c r="H70" s="257">
        <f t="shared" si="17"/>
        <v>0</v>
      </c>
    </row>
    <row r="71" spans="1:8" ht="25.5" customHeight="1" x14ac:dyDescent="0.25">
      <c r="A71" s="331" t="s">
        <v>351</v>
      </c>
      <c r="B71" s="331"/>
      <c r="C71" s="331"/>
      <c r="D71" s="229" t="s">
        <v>299</v>
      </c>
      <c r="E71" s="181">
        <v>1000</v>
      </c>
      <c r="F71" s="181">
        <f>E71*H6</f>
        <v>1000</v>
      </c>
      <c r="G71" s="181"/>
      <c r="H71" s="244">
        <f t="shared" si="17"/>
        <v>0</v>
      </c>
    </row>
    <row r="72" spans="1:8" ht="27" customHeight="1" x14ac:dyDescent="0.25">
      <c r="A72" s="323" t="s">
        <v>354</v>
      </c>
      <c r="B72" s="323"/>
      <c r="C72" s="323"/>
      <c r="D72" s="249" t="s">
        <v>355</v>
      </c>
      <c r="E72" s="250">
        <f t="shared" ref="E72:F72" si="20">E73</f>
        <v>83500</v>
      </c>
      <c r="F72" s="250">
        <f t="shared" si="20"/>
        <v>83500</v>
      </c>
      <c r="G72" s="250">
        <f>G73</f>
        <v>30777.93</v>
      </c>
      <c r="H72" s="244">
        <f t="shared" si="17"/>
        <v>36.859796407185627</v>
      </c>
    </row>
    <row r="73" spans="1:8" ht="36" customHeight="1" x14ac:dyDescent="0.25">
      <c r="A73" s="329" t="s">
        <v>386</v>
      </c>
      <c r="B73" s="329"/>
      <c r="C73" s="329"/>
      <c r="D73" s="252" t="s">
        <v>387</v>
      </c>
      <c r="E73" s="253">
        <f t="shared" ref="E73:F73" si="21">E74</f>
        <v>83500</v>
      </c>
      <c r="F73" s="253">
        <f t="shared" si="21"/>
        <v>83500</v>
      </c>
      <c r="G73" s="253">
        <f>G74</f>
        <v>30777.93</v>
      </c>
      <c r="H73" s="244">
        <f t="shared" si="17"/>
        <v>36.859796407185627</v>
      </c>
    </row>
    <row r="74" spans="1:8" ht="33.75" customHeight="1" x14ac:dyDescent="0.25">
      <c r="A74" s="330" t="s">
        <v>403</v>
      </c>
      <c r="B74" s="330"/>
      <c r="C74" s="330"/>
      <c r="D74" s="255" t="s">
        <v>239</v>
      </c>
      <c r="E74" s="256">
        <f t="shared" ref="E74:F74" si="22">SUM(E75:E78)</f>
        <v>83500</v>
      </c>
      <c r="F74" s="256">
        <f t="shared" si="22"/>
        <v>83500</v>
      </c>
      <c r="G74" s="256">
        <f>SUM(G75:G78)</f>
        <v>30777.93</v>
      </c>
      <c r="H74" s="244">
        <f t="shared" si="17"/>
        <v>36.859796407185627</v>
      </c>
    </row>
    <row r="75" spans="1:8" ht="26.25" customHeight="1" x14ac:dyDescent="0.25">
      <c r="A75" s="331" t="s">
        <v>345</v>
      </c>
      <c r="B75" s="331"/>
      <c r="C75" s="331"/>
      <c r="D75" s="229" t="s">
        <v>233</v>
      </c>
      <c r="E75" s="181">
        <v>10000</v>
      </c>
      <c r="F75" s="181">
        <f>E75*H6</f>
        <v>10000</v>
      </c>
      <c r="G75" s="181">
        <f>ukupno!S79</f>
        <v>2798</v>
      </c>
      <c r="H75" s="244">
        <f t="shared" si="17"/>
        <v>27.98</v>
      </c>
    </row>
    <row r="76" spans="1:8" ht="25.5" customHeight="1" x14ac:dyDescent="0.25">
      <c r="A76" s="331" t="s">
        <v>347</v>
      </c>
      <c r="B76" s="331"/>
      <c r="C76" s="331"/>
      <c r="D76" s="229" t="s">
        <v>270</v>
      </c>
      <c r="E76" s="181">
        <v>25000</v>
      </c>
      <c r="F76" s="181">
        <f>E76*H6</f>
        <v>25000</v>
      </c>
      <c r="G76" s="181">
        <f>ukupno!S154</f>
        <v>5884.76</v>
      </c>
      <c r="H76" s="244">
        <f t="shared" si="17"/>
        <v>23.53904</v>
      </c>
    </row>
    <row r="77" spans="1:8" ht="25.5" customHeight="1" x14ac:dyDescent="0.25">
      <c r="A77" s="331" t="s">
        <v>348</v>
      </c>
      <c r="B77" s="331"/>
      <c r="C77" s="331"/>
      <c r="D77" s="229" t="s">
        <v>280</v>
      </c>
      <c r="E77" s="181">
        <v>15000</v>
      </c>
      <c r="F77" s="181">
        <f>E77*H6</f>
        <v>15000</v>
      </c>
      <c r="G77" s="181">
        <f>ukupno!S157</f>
        <v>6539</v>
      </c>
      <c r="H77" s="244"/>
    </row>
    <row r="78" spans="1:8" ht="28.5" customHeight="1" x14ac:dyDescent="0.25">
      <c r="A78" s="331" t="s">
        <v>349</v>
      </c>
      <c r="B78" s="331"/>
      <c r="C78" s="331"/>
      <c r="D78" s="229" t="s">
        <v>281</v>
      </c>
      <c r="E78" s="181">
        <v>33500</v>
      </c>
      <c r="F78" s="181">
        <f>E78*H6</f>
        <v>33500</v>
      </c>
      <c r="G78" s="181">
        <f>ukupno!S184</f>
        <v>15556.17</v>
      </c>
      <c r="H78" s="244">
        <f t="shared" si="17"/>
        <v>46.436328358208954</v>
      </c>
    </row>
  </sheetData>
  <mergeCells count="75">
    <mergeCell ref="A78:C78"/>
    <mergeCell ref="A72:C72"/>
    <mergeCell ref="A73:C73"/>
    <mergeCell ref="A74:C74"/>
    <mergeCell ref="A75:C75"/>
    <mergeCell ref="A76:C76"/>
    <mergeCell ref="A77:C77"/>
    <mergeCell ref="A67:C67"/>
    <mergeCell ref="A68:C68"/>
    <mergeCell ref="A69:C69"/>
    <mergeCell ref="A70:C70"/>
    <mergeCell ref="A71:C71"/>
    <mergeCell ref="A64:C64"/>
    <mergeCell ref="A65:C65"/>
    <mergeCell ref="A62:C62"/>
    <mergeCell ref="A63:C63"/>
    <mergeCell ref="A66:C66"/>
    <mergeCell ref="A57:C57"/>
    <mergeCell ref="A58:C58"/>
    <mergeCell ref="A59:C59"/>
    <mergeCell ref="A60:C60"/>
    <mergeCell ref="A61:C61"/>
    <mergeCell ref="A52:C52"/>
    <mergeCell ref="A53:C53"/>
    <mergeCell ref="A54:C54"/>
    <mergeCell ref="A55:C55"/>
    <mergeCell ref="A56:C56"/>
    <mergeCell ref="A40:C40"/>
    <mergeCell ref="A44:C44"/>
    <mergeCell ref="A50:C50"/>
    <mergeCell ref="A51:C51"/>
    <mergeCell ref="A41:C41"/>
    <mergeCell ref="A42:C42"/>
    <mergeCell ref="A43:C43"/>
    <mergeCell ref="A45:C45"/>
    <mergeCell ref="A46:C46"/>
    <mergeCell ref="A47:C47"/>
    <mergeCell ref="A48:C48"/>
    <mergeCell ref="A49:C49"/>
    <mergeCell ref="A35:C35"/>
    <mergeCell ref="A36:C36"/>
    <mergeCell ref="A37:C37"/>
    <mergeCell ref="A38:C38"/>
    <mergeCell ref="A39:C39"/>
    <mergeCell ref="A30:C30"/>
    <mergeCell ref="A31:C31"/>
    <mergeCell ref="A32:C32"/>
    <mergeCell ref="A33:C33"/>
    <mergeCell ref="A34:C34"/>
    <mergeCell ref="A25:C25"/>
    <mergeCell ref="A26:C26"/>
    <mergeCell ref="A27:C27"/>
    <mergeCell ref="A28:C28"/>
    <mergeCell ref="A29:C29"/>
    <mergeCell ref="A16:C16"/>
    <mergeCell ref="A17:C17"/>
    <mergeCell ref="A23:C23"/>
    <mergeCell ref="A24:C24"/>
    <mergeCell ref="A18:C18"/>
    <mergeCell ref="A19:C19"/>
    <mergeCell ref="A20:C20"/>
    <mergeCell ref="A21:C21"/>
    <mergeCell ref="A22:C22"/>
    <mergeCell ref="A11:C11"/>
    <mergeCell ref="A12:C12"/>
    <mergeCell ref="A13:C13"/>
    <mergeCell ref="A14:C14"/>
    <mergeCell ref="A15:C15"/>
    <mergeCell ref="A10:C10"/>
    <mergeCell ref="A4:H4"/>
    <mergeCell ref="A3:H3"/>
    <mergeCell ref="A5:H5"/>
    <mergeCell ref="A7:D7"/>
    <mergeCell ref="A8:D8"/>
    <mergeCell ref="A9:C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75"/>
  <sheetViews>
    <sheetView zoomScaleNormal="100" workbookViewId="0">
      <selection activeCell="S249" sqref="S249:AA268"/>
    </sheetView>
  </sheetViews>
  <sheetFormatPr defaultRowHeight="15" x14ac:dyDescent="0.25"/>
  <cols>
    <col min="1" max="1" width="8" style="1" customWidth="1"/>
    <col min="2" max="2" width="43.5703125" style="3" customWidth="1"/>
    <col min="3" max="3" width="16" style="7" customWidth="1"/>
    <col min="4" max="4" width="15.42578125" style="7" customWidth="1"/>
    <col min="5" max="5" width="16.5703125" style="7" customWidth="1"/>
    <col min="6" max="6" width="0.7109375" style="11" customWidth="1"/>
    <col min="7" max="7" width="13.5703125" style="41" bestFit="1" customWidth="1"/>
    <col min="8" max="8" width="13.5703125" style="7" bestFit="1" customWidth="1"/>
    <col min="10" max="10" width="42.7109375" customWidth="1"/>
    <col min="11" max="11" width="13.28515625" customWidth="1"/>
    <col min="12" max="12" width="13.140625" customWidth="1"/>
    <col min="13" max="13" width="14.140625" customWidth="1"/>
    <col min="14" max="14" width="13.5703125" customWidth="1"/>
    <col min="15" max="16" width="11.7109375" customWidth="1"/>
    <col min="17" max="17" width="8.42578125" style="50" customWidth="1"/>
    <col min="18" max="18" width="34.42578125" style="50" customWidth="1"/>
    <col min="19" max="19" width="10.42578125" style="65" customWidth="1"/>
    <col min="20" max="20" width="10" style="28" customWidth="1"/>
    <col min="21" max="21" width="9" style="28" customWidth="1"/>
    <col min="22" max="22" width="9.7109375" style="28" customWidth="1"/>
    <col min="23" max="23" width="10" style="28" customWidth="1"/>
    <col min="24" max="24" width="10.42578125" style="28" customWidth="1"/>
    <col min="25" max="25" width="8.85546875" style="143" customWidth="1"/>
    <col min="26" max="27" width="9.85546875" style="28" customWidth="1"/>
  </cols>
  <sheetData>
    <row r="1" spans="1:27" x14ac:dyDescent="0.25">
      <c r="A1" s="339" t="s">
        <v>417</v>
      </c>
      <c r="B1" s="339"/>
      <c r="C1" s="339"/>
      <c r="D1" s="339"/>
      <c r="I1" s="339" t="str">
        <f>A1</f>
        <v>KOMERCIJALNA I TRGOVAČKA ŠKOLA BJELOVAR</v>
      </c>
      <c r="J1" s="339"/>
      <c r="K1" s="339"/>
      <c r="L1" s="339"/>
      <c r="M1" s="7"/>
      <c r="N1" s="7"/>
      <c r="O1" s="7"/>
      <c r="P1" s="7"/>
      <c r="Q1" s="340" t="str">
        <f>A1</f>
        <v>KOMERCIJALNA I TRGOVAČKA ŠKOLA BJELOVAR</v>
      </c>
      <c r="R1" s="340"/>
      <c r="S1" s="340"/>
      <c r="T1" s="340"/>
      <c r="U1" s="34"/>
      <c r="V1" s="34"/>
    </row>
    <row r="2" spans="1:27" x14ac:dyDescent="0.25">
      <c r="A2" s="341" t="s">
        <v>16</v>
      </c>
      <c r="B2" s="341"/>
      <c r="C2" s="341"/>
      <c r="D2" s="341"/>
      <c r="H2" s="24" t="s">
        <v>139</v>
      </c>
      <c r="I2" s="341" t="s">
        <v>16</v>
      </c>
      <c r="J2" s="341"/>
      <c r="K2" s="341"/>
      <c r="L2" s="341"/>
      <c r="M2" s="7"/>
      <c r="N2" s="7"/>
      <c r="O2" s="7"/>
      <c r="P2" s="24" t="str">
        <f>H2</f>
        <v>str.1</v>
      </c>
      <c r="Q2" s="340" t="s">
        <v>16</v>
      </c>
      <c r="R2" s="340"/>
      <c r="S2" s="340"/>
      <c r="T2" s="340"/>
      <c r="U2" s="34"/>
      <c r="V2" s="34"/>
      <c r="AA2" s="27" t="str">
        <f>P2</f>
        <v>str.1</v>
      </c>
    </row>
    <row r="3" spans="1:27" x14ac:dyDescent="0.25">
      <c r="A3" s="35"/>
      <c r="B3" s="35"/>
      <c r="C3" s="35"/>
      <c r="D3" s="35"/>
      <c r="H3" s="24"/>
      <c r="I3" s="35"/>
      <c r="J3" s="35"/>
      <c r="K3" s="35"/>
      <c r="L3" s="35"/>
      <c r="M3" s="7"/>
      <c r="N3" s="7"/>
      <c r="O3" s="7"/>
      <c r="P3" s="24"/>
      <c r="Q3" s="57"/>
      <c r="R3" s="57"/>
      <c r="S3" s="64"/>
      <c r="T3" s="57"/>
      <c r="U3" s="34"/>
      <c r="V3" s="34"/>
      <c r="AA3" s="27"/>
    </row>
    <row r="4" spans="1:27" ht="15.75" x14ac:dyDescent="0.3">
      <c r="A4" s="20"/>
      <c r="B4" s="342" t="s">
        <v>426</v>
      </c>
      <c r="C4" s="342"/>
      <c r="D4" s="342"/>
      <c r="E4" s="342"/>
      <c r="F4" s="342"/>
      <c r="G4" s="342"/>
      <c r="H4" s="342"/>
      <c r="I4" s="20"/>
      <c r="J4" s="332" t="str">
        <f>B4</f>
        <v>IZVJEŠTAJ O IZVRŠENJU FINANCIJSKOG PLANA  I - XII 2025.</v>
      </c>
      <c r="K4" s="332"/>
      <c r="L4" s="332"/>
      <c r="M4" s="332"/>
      <c r="N4" s="332"/>
      <c r="O4" s="332"/>
      <c r="P4" s="332"/>
      <c r="Q4" s="57"/>
      <c r="R4" s="332" t="str">
        <f>B4</f>
        <v>IZVJEŠTAJ O IZVRŠENJU FINANCIJSKOG PLANA  I - XII 2025.</v>
      </c>
      <c r="S4" s="332"/>
      <c r="T4" s="332"/>
      <c r="U4" s="332"/>
      <c r="V4" s="332"/>
      <c r="W4" s="332"/>
      <c r="X4" s="332"/>
      <c r="Y4" s="332"/>
      <c r="Z4" s="332"/>
      <c r="AA4" s="332"/>
    </row>
    <row r="5" spans="1:27" x14ac:dyDescent="0.25">
      <c r="I5" s="1"/>
      <c r="J5" s="3"/>
      <c r="K5" s="7"/>
      <c r="L5" s="7"/>
      <c r="M5" s="7"/>
      <c r="N5" s="7"/>
      <c r="O5" s="7"/>
      <c r="P5" s="7"/>
      <c r="Q5" s="58"/>
    </row>
    <row r="6" spans="1:27" ht="15" customHeight="1" x14ac:dyDescent="0.25">
      <c r="A6" s="4"/>
      <c r="B6" s="9"/>
      <c r="C6" s="36" t="s">
        <v>148</v>
      </c>
      <c r="D6" s="36" t="s">
        <v>149</v>
      </c>
      <c r="E6" s="36" t="s">
        <v>148</v>
      </c>
      <c r="G6" s="42" t="s">
        <v>150</v>
      </c>
      <c r="H6" s="26" t="s">
        <v>151</v>
      </c>
      <c r="I6" s="4"/>
      <c r="J6" s="9"/>
      <c r="K6" s="333" t="s">
        <v>140</v>
      </c>
      <c r="L6" s="334"/>
      <c r="M6" s="333" t="s">
        <v>143</v>
      </c>
      <c r="N6" s="335"/>
      <c r="O6" s="335"/>
      <c r="P6" s="334"/>
      <c r="Q6" s="59"/>
      <c r="R6" s="51"/>
      <c r="S6" s="336" t="s">
        <v>145</v>
      </c>
      <c r="T6" s="337"/>
      <c r="U6" s="337"/>
      <c r="V6" s="337"/>
      <c r="W6" s="338"/>
      <c r="X6" s="337" t="s">
        <v>4</v>
      </c>
      <c r="Y6" s="337"/>
      <c r="Z6" s="337"/>
      <c r="AA6" s="338"/>
    </row>
    <row r="7" spans="1:27" x14ac:dyDescent="0.25">
      <c r="A7" s="6" t="s">
        <v>6</v>
      </c>
      <c r="B7" s="10" t="s">
        <v>7</v>
      </c>
      <c r="C7" s="37" t="s">
        <v>427</v>
      </c>
      <c r="D7" s="37" t="s">
        <v>408</v>
      </c>
      <c r="E7" s="37" t="s">
        <v>428</v>
      </c>
      <c r="G7" s="43" t="s">
        <v>409</v>
      </c>
      <c r="H7" s="38" t="s">
        <v>152</v>
      </c>
      <c r="I7" s="6" t="s">
        <v>6</v>
      </c>
      <c r="J7" s="10" t="s">
        <v>7</v>
      </c>
      <c r="K7" s="38" t="s">
        <v>141</v>
      </c>
      <c r="L7" s="38" t="s">
        <v>142</v>
      </c>
      <c r="M7" s="39" t="s">
        <v>144</v>
      </c>
      <c r="N7" s="39" t="s">
        <v>411</v>
      </c>
      <c r="O7" s="38" t="s">
        <v>188</v>
      </c>
      <c r="P7" s="38" t="s">
        <v>142</v>
      </c>
      <c r="Q7" s="49" t="s">
        <v>6</v>
      </c>
      <c r="R7" s="52" t="s">
        <v>7</v>
      </c>
      <c r="S7" s="66" t="s">
        <v>187</v>
      </c>
      <c r="T7" s="29" t="s">
        <v>146</v>
      </c>
      <c r="U7" s="29" t="s">
        <v>410</v>
      </c>
      <c r="V7" s="29" t="s">
        <v>393</v>
      </c>
      <c r="W7" s="40" t="s">
        <v>142</v>
      </c>
      <c r="X7" s="40" t="s">
        <v>147</v>
      </c>
      <c r="Y7" s="144" t="s">
        <v>192</v>
      </c>
      <c r="Z7" s="29" t="s">
        <v>193</v>
      </c>
      <c r="AA7" s="29" t="s">
        <v>142</v>
      </c>
    </row>
    <row r="8" spans="1:27" x14ac:dyDescent="0.25">
      <c r="A8" s="13"/>
      <c r="B8" s="14"/>
      <c r="C8" s="12"/>
      <c r="D8" s="12"/>
      <c r="E8" s="12"/>
      <c r="G8" s="44"/>
      <c r="H8" s="12"/>
      <c r="I8" s="13"/>
      <c r="J8" s="14"/>
      <c r="K8" s="25"/>
      <c r="L8" s="25"/>
      <c r="M8" s="25"/>
      <c r="N8" s="25"/>
      <c r="O8" s="25"/>
      <c r="P8" s="25"/>
      <c r="Q8" s="60"/>
      <c r="R8" s="53"/>
      <c r="S8" s="67"/>
      <c r="T8" s="30"/>
      <c r="U8" s="30"/>
      <c r="V8" s="30"/>
      <c r="W8" s="30"/>
      <c r="X8" s="30"/>
      <c r="Y8" s="145"/>
      <c r="Z8" s="30"/>
      <c r="AA8" s="30"/>
    </row>
    <row r="9" spans="1:27" x14ac:dyDescent="0.25">
      <c r="A9" s="13">
        <v>636120</v>
      </c>
      <c r="B9" s="14" t="s">
        <v>9</v>
      </c>
      <c r="C9" s="12">
        <v>945563.62</v>
      </c>
      <c r="D9" s="75">
        <v>1063042</v>
      </c>
      <c r="E9" s="12">
        <v>995601.68</v>
      </c>
      <c r="G9" s="44">
        <f t="shared" ref="G9:G32" si="0">IF(C9&lt;&gt;0,E9/C9*100,0)</f>
        <v>105.29187660582797</v>
      </c>
      <c r="H9" s="44">
        <f t="shared" ref="H9:H32" si="1">IF(D9&lt;&gt;0,E9/D9*100,0)</f>
        <v>93.655911995951243</v>
      </c>
      <c r="I9" s="13">
        <v>636120</v>
      </c>
      <c r="J9" s="14" t="s">
        <v>9</v>
      </c>
      <c r="K9" s="12">
        <v>985675.98</v>
      </c>
      <c r="L9" s="12">
        <v>9925.7000000000007</v>
      </c>
      <c r="M9" s="12"/>
      <c r="N9" s="12"/>
      <c r="O9" s="12"/>
      <c r="P9" s="12"/>
      <c r="Q9" s="60">
        <v>636120</v>
      </c>
      <c r="R9" s="53" t="s">
        <v>9</v>
      </c>
      <c r="S9" s="68"/>
      <c r="T9" s="31"/>
      <c r="U9" s="31"/>
      <c r="V9" s="31"/>
      <c r="W9" s="31"/>
      <c r="X9" s="31"/>
      <c r="Y9" s="136"/>
      <c r="Z9" s="31"/>
      <c r="AA9" s="31">
        <f t="shared" ref="AA9:AA28" si="2">E9-K9-L9-M9-N9-O9-P9-S9-T9-U9-V9-W9-X9-Y9-Z9</f>
        <v>6.9121597334742546E-11</v>
      </c>
    </row>
    <row r="10" spans="1:27" x14ac:dyDescent="0.25">
      <c r="A10" s="13">
        <v>636130</v>
      </c>
      <c r="B10" s="14" t="s">
        <v>155</v>
      </c>
      <c r="C10" s="12"/>
      <c r="D10" s="75"/>
      <c r="E10" s="12">
        <v>659.66</v>
      </c>
      <c r="G10" s="44">
        <f t="shared" si="0"/>
        <v>0</v>
      </c>
      <c r="H10" s="44">
        <f t="shared" si="1"/>
        <v>0</v>
      </c>
      <c r="I10" s="13">
        <v>636130</v>
      </c>
      <c r="J10" s="14" t="s">
        <v>155</v>
      </c>
      <c r="K10" s="12"/>
      <c r="L10" s="12">
        <v>659.66</v>
      </c>
      <c r="M10" s="12"/>
      <c r="N10" s="12"/>
      <c r="O10" s="12"/>
      <c r="P10" s="12"/>
      <c r="Q10" s="60">
        <v>636130</v>
      </c>
      <c r="R10" s="53" t="s">
        <v>155</v>
      </c>
      <c r="S10" s="68"/>
      <c r="T10" s="31"/>
      <c r="U10" s="31"/>
      <c r="V10" s="31"/>
      <c r="W10" s="31"/>
      <c r="X10" s="31"/>
      <c r="Y10" s="136"/>
      <c r="Z10" s="31"/>
      <c r="AA10" s="31">
        <f t="shared" si="2"/>
        <v>0</v>
      </c>
    </row>
    <row r="11" spans="1:27" s="81" customFormat="1" x14ac:dyDescent="0.25">
      <c r="A11" s="74">
        <v>636220</v>
      </c>
      <c r="B11" s="14" t="s">
        <v>191</v>
      </c>
      <c r="C11" s="75">
        <v>664.08</v>
      </c>
      <c r="D11" s="75">
        <v>5500</v>
      </c>
      <c r="E11" s="75"/>
      <c r="F11" s="76"/>
      <c r="G11" s="77"/>
      <c r="H11" s="77"/>
      <c r="I11" s="74">
        <v>636220</v>
      </c>
      <c r="J11" s="14" t="s">
        <v>9</v>
      </c>
      <c r="K11" s="75"/>
      <c r="L11" s="75"/>
      <c r="M11" s="75"/>
      <c r="N11" s="75"/>
      <c r="O11" s="75"/>
      <c r="P11" s="75"/>
      <c r="Q11" s="78">
        <v>636220</v>
      </c>
      <c r="R11" s="14" t="s">
        <v>9</v>
      </c>
      <c r="S11" s="79"/>
      <c r="T11" s="80"/>
      <c r="U11" s="80"/>
      <c r="V11" s="80"/>
      <c r="W11" s="80"/>
      <c r="X11" s="80"/>
      <c r="Y11" s="146"/>
      <c r="Z11" s="80"/>
      <c r="AA11" s="31">
        <f t="shared" si="2"/>
        <v>0</v>
      </c>
    </row>
    <row r="12" spans="1:27" s="2" customFormat="1" x14ac:dyDescent="0.25">
      <c r="A12" s="15">
        <v>636</v>
      </c>
      <c r="B12" s="16" t="s">
        <v>8</v>
      </c>
      <c r="C12" s="17">
        <f>SUM(C9:C11)</f>
        <v>946227.7</v>
      </c>
      <c r="D12" s="17">
        <f t="shared" ref="D12:E12" si="3">SUM(D9:D11)</f>
        <v>1068542</v>
      </c>
      <c r="E12" s="17">
        <f t="shared" si="3"/>
        <v>996261.34000000008</v>
      </c>
      <c r="F12" s="19">
        <f>F9</f>
        <v>0</v>
      </c>
      <c r="G12" s="45">
        <f t="shared" si="0"/>
        <v>105.28769555150417</v>
      </c>
      <c r="H12" s="45">
        <f t="shared" si="1"/>
        <v>93.235580819471778</v>
      </c>
      <c r="I12" s="15">
        <v>636</v>
      </c>
      <c r="J12" s="16" t="s">
        <v>8</v>
      </c>
      <c r="K12" s="17">
        <f>SUM(K9:K11)</f>
        <v>985675.98</v>
      </c>
      <c r="L12" s="17">
        <f t="shared" ref="L12:P12" si="4">SUM(L9:L11)</f>
        <v>10585.36</v>
      </c>
      <c r="M12" s="17">
        <f t="shared" si="4"/>
        <v>0</v>
      </c>
      <c r="N12" s="17">
        <f t="shared" si="4"/>
        <v>0</v>
      </c>
      <c r="O12" s="17">
        <f t="shared" si="4"/>
        <v>0</v>
      </c>
      <c r="P12" s="17">
        <f t="shared" si="4"/>
        <v>0</v>
      </c>
      <c r="Q12" s="61">
        <v>636</v>
      </c>
      <c r="R12" s="54" t="s">
        <v>8</v>
      </c>
      <c r="S12" s="17">
        <f>SUM(S9:S11)</f>
        <v>0</v>
      </c>
      <c r="T12" s="17">
        <f t="shared" ref="T12:Z12" si="5">SUM(T9:T11)</f>
        <v>0</v>
      </c>
      <c r="U12" s="17">
        <f t="shared" si="5"/>
        <v>0</v>
      </c>
      <c r="V12" s="17">
        <f t="shared" si="5"/>
        <v>0</v>
      </c>
      <c r="W12" s="17">
        <f t="shared" si="5"/>
        <v>0</v>
      </c>
      <c r="X12" s="17">
        <f t="shared" si="5"/>
        <v>0</v>
      </c>
      <c r="Y12" s="17">
        <f t="shared" si="5"/>
        <v>0</v>
      </c>
      <c r="Z12" s="17">
        <f t="shared" si="5"/>
        <v>0</v>
      </c>
      <c r="AA12" s="69">
        <f t="shared" ref="AA12" si="6">AA9+AA10+AA11</f>
        <v>6.9121597334742546E-11</v>
      </c>
    </row>
    <row r="13" spans="1:27" x14ac:dyDescent="0.25">
      <c r="A13" s="13">
        <v>638110</v>
      </c>
      <c r="B13" s="14" t="s">
        <v>184</v>
      </c>
      <c r="C13" s="12">
        <v>40326.400000000001</v>
      </c>
      <c r="D13" s="75">
        <v>83500</v>
      </c>
      <c r="E13" s="12">
        <v>32161</v>
      </c>
      <c r="G13" s="44">
        <f t="shared" si="0"/>
        <v>79.751725916521181</v>
      </c>
      <c r="H13" s="44">
        <f t="shared" si="1"/>
        <v>38.516167664670661</v>
      </c>
      <c r="I13" s="13">
        <v>638110</v>
      </c>
      <c r="J13" s="14" t="s">
        <v>184</v>
      </c>
      <c r="K13" s="12"/>
      <c r="L13" s="12"/>
      <c r="M13" s="12"/>
      <c r="N13" s="12"/>
      <c r="O13" s="12"/>
      <c r="P13" s="12"/>
      <c r="Q13" s="60">
        <v>638110</v>
      </c>
      <c r="R13" s="53" t="s">
        <v>186</v>
      </c>
      <c r="S13" s="31">
        <v>32161</v>
      </c>
      <c r="T13" s="68"/>
      <c r="U13" s="68"/>
      <c r="V13" s="68"/>
      <c r="W13" s="68"/>
      <c r="X13" s="68"/>
      <c r="Y13" s="136"/>
      <c r="Z13" s="68"/>
      <c r="AA13" s="31">
        <f t="shared" si="2"/>
        <v>0</v>
      </c>
    </row>
    <row r="14" spans="1:27" s="2" customFormat="1" x14ac:dyDescent="0.25">
      <c r="A14" s="15">
        <v>638</v>
      </c>
      <c r="B14" s="16" t="s">
        <v>185</v>
      </c>
      <c r="C14" s="17">
        <f>SUM(C13)</f>
        <v>40326.400000000001</v>
      </c>
      <c r="D14" s="17">
        <f t="shared" ref="D14:E14" si="7">SUM(D13)</f>
        <v>83500</v>
      </c>
      <c r="E14" s="17">
        <f t="shared" si="7"/>
        <v>32161</v>
      </c>
      <c r="F14" s="19"/>
      <c r="G14" s="45">
        <f t="shared" si="0"/>
        <v>79.751725916521181</v>
      </c>
      <c r="H14" s="45">
        <f t="shared" si="1"/>
        <v>38.516167664670661</v>
      </c>
      <c r="I14" s="15">
        <v>638</v>
      </c>
      <c r="J14" s="16" t="s">
        <v>185</v>
      </c>
      <c r="K14" s="17">
        <f>SUM(K13)</f>
        <v>0</v>
      </c>
      <c r="L14" s="17">
        <f t="shared" ref="L14:P14" si="8">SUM(L13)</f>
        <v>0</v>
      </c>
      <c r="M14" s="17">
        <f t="shared" si="8"/>
        <v>0</v>
      </c>
      <c r="N14" s="17">
        <f t="shared" si="8"/>
        <v>0</v>
      </c>
      <c r="O14" s="17">
        <f t="shared" si="8"/>
        <v>0</v>
      </c>
      <c r="P14" s="17">
        <f t="shared" si="8"/>
        <v>0</v>
      </c>
      <c r="Q14" s="61">
        <v>638</v>
      </c>
      <c r="R14" s="54" t="s">
        <v>185</v>
      </c>
      <c r="S14" s="264">
        <f>SUM(S13)</f>
        <v>32161</v>
      </c>
      <c r="T14" s="17">
        <f t="shared" ref="T14:Z14" si="9">SUM(T13)</f>
        <v>0</v>
      </c>
      <c r="U14" s="17">
        <f t="shared" si="9"/>
        <v>0</v>
      </c>
      <c r="V14" s="17">
        <f t="shared" si="9"/>
        <v>0</v>
      </c>
      <c r="W14" s="17">
        <f t="shared" si="9"/>
        <v>0</v>
      </c>
      <c r="X14" s="17">
        <f t="shared" si="9"/>
        <v>0</v>
      </c>
      <c r="Y14" s="17">
        <f t="shared" si="9"/>
        <v>0</v>
      </c>
      <c r="Z14" s="17">
        <f t="shared" si="9"/>
        <v>0</v>
      </c>
      <c r="AA14" s="69">
        <f t="shared" ref="AA14" si="10">AA13</f>
        <v>0</v>
      </c>
    </row>
    <row r="15" spans="1:27" x14ac:dyDescent="0.25">
      <c r="A15" s="13">
        <v>641320</v>
      </c>
      <c r="B15" s="14" t="s">
        <v>0</v>
      </c>
      <c r="C15" s="12">
        <v>31.05</v>
      </c>
      <c r="D15" s="75">
        <v>100</v>
      </c>
      <c r="E15" s="12">
        <v>10.23</v>
      </c>
      <c r="G15" s="44">
        <f t="shared" si="0"/>
        <v>32.946859903381643</v>
      </c>
      <c r="H15" s="44">
        <f t="shared" si="1"/>
        <v>10.23</v>
      </c>
      <c r="I15" s="13">
        <v>641320</v>
      </c>
      <c r="J15" s="14" t="s">
        <v>0</v>
      </c>
      <c r="K15" s="12"/>
      <c r="L15" s="12"/>
      <c r="M15" s="12"/>
      <c r="N15" s="12"/>
      <c r="O15" s="12"/>
      <c r="P15" s="12"/>
      <c r="Q15" s="60">
        <v>641320</v>
      </c>
      <c r="R15" s="53" t="s">
        <v>0</v>
      </c>
      <c r="S15" s="68"/>
      <c r="T15" s="31"/>
      <c r="U15" s="31">
        <v>10.23</v>
      </c>
      <c r="V15" s="31"/>
      <c r="W15" s="31"/>
      <c r="X15" s="31"/>
      <c r="Y15" s="136"/>
      <c r="Z15" s="31"/>
      <c r="AA15" s="31">
        <f t="shared" si="2"/>
        <v>0</v>
      </c>
    </row>
    <row r="16" spans="1:27" s="2" customFormat="1" x14ac:dyDescent="0.25">
      <c r="A16" s="15">
        <v>641</v>
      </c>
      <c r="B16" s="16" t="s">
        <v>10</v>
      </c>
      <c r="C16" s="17">
        <f>SUM(C15)</f>
        <v>31.05</v>
      </c>
      <c r="D16" s="17">
        <f t="shared" ref="D16:E16" si="11">SUM(D15)</f>
        <v>100</v>
      </c>
      <c r="E16" s="17">
        <f t="shared" si="11"/>
        <v>10.23</v>
      </c>
      <c r="F16" s="19">
        <f>F15</f>
        <v>0</v>
      </c>
      <c r="G16" s="45">
        <f t="shared" si="0"/>
        <v>32.946859903381643</v>
      </c>
      <c r="H16" s="45">
        <f t="shared" si="1"/>
        <v>10.23</v>
      </c>
      <c r="I16" s="15">
        <v>641</v>
      </c>
      <c r="J16" s="16" t="s">
        <v>10</v>
      </c>
      <c r="K16" s="17">
        <f>SUM(K15)</f>
        <v>0</v>
      </c>
      <c r="L16" s="17">
        <f t="shared" ref="L16:P16" si="12">SUM(L15)</f>
        <v>0</v>
      </c>
      <c r="M16" s="17">
        <f t="shared" si="12"/>
        <v>0</v>
      </c>
      <c r="N16" s="17">
        <f t="shared" si="12"/>
        <v>0</v>
      </c>
      <c r="O16" s="17">
        <f t="shared" si="12"/>
        <v>0</v>
      </c>
      <c r="P16" s="17">
        <f t="shared" si="12"/>
        <v>0</v>
      </c>
      <c r="Q16" s="61">
        <v>641</v>
      </c>
      <c r="R16" s="54" t="s">
        <v>10</v>
      </c>
      <c r="S16" s="17">
        <f>SUM(S15)</f>
        <v>0</v>
      </c>
      <c r="T16" s="17">
        <f t="shared" ref="T16:Z16" si="13">SUM(T15)</f>
        <v>0</v>
      </c>
      <c r="U16" s="17">
        <f t="shared" si="13"/>
        <v>10.23</v>
      </c>
      <c r="V16" s="17">
        <f t="shared" si="13"/>
        <v>0</v>
      </c>
      <c r="W16" s="17">
        <f t="shared" si="13"/>
        <v>0</v>
      </c>
      <c r="X16" s="17">
        <f t="shared" si="13"/>
        <v>0</v>
      </c>
      <c r="Y16" s="17">
        <f t="shared" si="13"/>
        <v>0</v>
      </c>
      <c r="Z16" s="17">
        <f t="shared" si="13"/>
        <v>0</v>
      </c>
      <c r="AA16" s="32">
        <f t="shared" ref="AA16" si="14">AA15</f>
        <v>0</v>
      </c>
    </row>
    <row r="17" spans="1:27" x14ac:dyDescent="0.25">
      <c r="A17" s="13">
        <v>661510</v>
      </c>
      <c r="B17" s="14" t="s">
        <v>1</v>
      </c>
      <c r="C17" s="12">
        <v>9940.5400000000009</v>
      </c>
      <c r="D17" s="75">
        <v>11000</v>
      </c>
      <c r="E17" s="12">
        <v>9436.84</v>
      </c>
      <c r="G17" s="44">
        <f t="shared" si="0"/>
        <v>94.932870850074536</v>
      </c>
      <c r="H17" s="44">
        <f t="shared" si="1"/>
        <v>85.789454545454547</v>
      </c>
      <c r="I17" s="13">
        <v>661510</v>
      </c>
      <c r="J17" s="14" t="s">
        <v>1</v>
      </c>
      <c r="K17" s="12"/>
      <c r="L17" s="12"/>
      <c r="M17" s="12"/>
      <c r="N17" s="12"/>
      <c r="O17" s="12"/>
      <c r="P17" s="12"/>
      <c r="Q17" s="60">
        <v>661510</v>
      </c>
      <c r="R17" s="53" t="s">
        <v>1</v>
      </c>
      <c r="S17" s="68"/>
      <c r="T17" s="31">
        <v>9436.84</v>
      </c>
      <c r="U17" s="31"/>
      <c r="V17" s="31"/>
      <c r="W17" s="31"/>
      <c r="X17" s="31"/>
      <c r="Y17" s="136"/>
      <c r="Z17" s="31"/>
      <c r="AA17" s="31">
        <f t="shared" si="2"/>
        <v>0</v>
      </c>
    </row>
    <row r="18" spans="1:27" s="2" customFormat="1" x14ac:dyDescent="0.25">
      <c r="A18" s="15">
        <v>661</v>
      </c>
      <c r="B18" s="16" t="s">
        <v>11</v>
      </c>
      <c r="C18" s="17">
        <f>SUM(C17)</f>
        <v>9940.5400000000009</v>
      </c>
      <c r="D18" s="17">
        <f t="shared" ref="D18:E18" si="15">SUM(D17)</f>
        <v>11000</v>
      </c>
      <c r="E18" s="17">
        <f t="shared" si="15"/>
        <v>9436.84</v>
      </c>
      <c r="F18" s="19">
        <f>F17</f>
        <v>0</v>
      </c>
      <c r="G18" s="45">
        <f t="shared" si="0"/>
        <v>94.932870850074536</v>
      </c>
      <c r="H18" s="45">
        <f t="shared" si="1"/>
        <v>85.789454545454547</v>
      </c>
      <c r="I18" s="15">
        <v>661</v>
      </c>
      <c r="J18" s="16" t="s">
        <v>11</v>
      </c>
      <c r="K18" s="17">
        <f>SUM(K17)</f>
        <v>0</v>
      </c>
      <c r="L18" s="17">
        <f t="shared" ref="L18:P18" si="16">SUM(L17)</f>
        <v>0</v>
      </c>
      <c r="M18" s="17">
        <f t="shared" si="16"/>
        <v>0</v>
      </c>
      <c r="N18" s="17">
        <f t="shared" si="16"/>
        <v>0</v>
      </c>
      <c r="O18" s="17">
        <f t="shared" si="16"/>
        <v>0</v>
      </c>
      <c r="P18" s="17">
        <f t="shared" si="16"/>
        <v>0</v>
      </c>
      <c r="Q18" s="61">
        <v>661</v>
      </c>
      <c r="R18" s="54" t="s">
        <v>11</v>
      </c>
      <c r="S18" s="17">
        <f>SUM(S17)</f>
        <v>0</v>
      </c>
      <c r="T18" s="17">
        <f t="shared" ref="T18:Z18" si="17">SUM(T17)</f>
        <v>9436.84</v>
      </c>
      <c r="U18" s="17">
        <f t="shared" si="17"/>
        <v>0</v>
      </c>
      <c r="V18" s="17">
        <f t="shared" si="17"/>
        <v>0</v>
      </c>
      <c r="W18" s="17">
        <f t="shared" si="17"/>
        <v>0</v>
      </c>
      <c r="X18" s="17">
        <f t="shared" si="17"/>
        <v>0</v>
      </c>
      <c r="Y18" s="17">
        <f t="shared" si="17"/>
        <v>0</v>
      </c>
      <c r="Z18" s="17">
        <f t="shared" si="17"/>
        <v>0</v>
      </c>
      <c r="AA18" s="32">
        <f t="shared" ref="AA18" si="18">AA17</f>
        <v>0</v>
      </c>
    </row>
    <row r="19" spans="1:27" x14ac:dyDescent="0.25">
      <c r="A19" s="13">
        <v>663140</v>
      </c>
      <c r="B19" s="14" t="s">
        <v>2</v>
      </c>
      <c r="C19" s="12">
        <v>1202.6500000000001</v>
      </c>
      <c r="D19" s="75">
        <v>500</v>
      </c>
      <c r="E19" s="12">
        <v>1200</v>
      </c>
      <c r="G19" s="44">
        <f t="shared" si="0"/>
        <v>99.779653265704894</v>
      </c>
      <c r="H19" s="44">
        <f t="shared" si="1"/>
        <v>240</v>
      </c>
      <c r="I19" s="13">
        <v>663140</v>
      </c>
      <c r="J19" s="14" t="s">
        <v>2</v>
      </c>
      <c r="K19" s="12"/>
      <c r="L19" s="12"/>
      <c r="M19" s="12"/>
      <c r="N19" s="12"/>
      <c r="O19" s="12"/>
      <c r="P19" s="12"/>
      <c r="Q19" s="60">
        <v>663140</v>
      </c>
      <c r="R19" s="53" t="s">
        <v>2</v>
      </c>
      <c r="S19" s="68"/>
      <c r="T19" s="31"/>
      <c r="U19" s="31"/>
      <c r="V19" s="31">
        <v>1200</v>
      </c>
      <c r="W19" s="31"/>
      <c r="X19" s="31"/>
      <c r="Y19" s="136"/>
      <c r="Z19" s="31"/>
      <c r="AA19" s="31">
        <f t="shared" si="2"/>
        <v>0</v>
      </c>
    </row>
    <row r="20" spans="1:27" x14ac:dyDescent="0.25">
      <c r="A20" s="13">
        <v>663240</v>
      </c>
      <c r="B20" s="14" t="s">
        <v>190</v>
      </c>
      <c r="C20" s="12">
        <v>170</v>
      </c>
      <c r="D20" s="75">
        <v>1000</v>
      </c>
      <c r="E20" s="12">
        <v>475.2</v>
      </c>
      <c r="G20" s="44">
        <f t="shared" si="0"/>
        <v>279.52941176470591</v>
      </c>
      <c r="H20" s="44">
        <f t="shared" si="1"/>
        <v>47.52</v>
      </c>
      <c r="I20" s="13">
        <v>663240</v>
      </c>
      <c r="J20" s="14" t="s">
        <v>190</v>
      </c>
      <c r="K20" s="12"/>
      <c r="L20" s="12"/>
      <c r="M20" s="12"/>
      <c r="N20" s="12"/>
      <c r="O20" s="12"/>
      <c r="P20" s="12"/>
      <c r="Q20" s="60">
        <v>663240</v>
      </c>
      <c r="R20" s="53" t="s">
        <v>190</v>
      </c>
      <c r="S20" s="68"/>
      <c r="T20" s="31"/>
      <c r="U20" s="31"/>
      <c r="V20" s="31">
        <v>475.2</v>
      </c>
      <c r="W20" s="31"/>
      <c r="X20" s="31"/>
      <c r="Y20" s="136"/>
      <c r="Z20" s="31"/>
      <c r="AA20" s="31">
        <f t="shared" si="2"/>
        <v>0</v>
      </c>
    </row>
    <row r="21" spans="1:27" s="2" customFormat="1" x14ac:dyDescent="0.25">
      <c r="A21" s="15">
        <v>663</v>
      </c>
      <c r="B21" s="16" t="s">
        <v>12</v>
      </c>
      <c r="C21" s="17">
        <f>SUM(C19:C20)</f>
        <v>1372.65</v>
      </c>
      <c r="D21" s="17">
        <f t="shared" ref="D21:E21" si="19">SUM(D19:D20)</f>
        <v>1500</v>
      </c>
      <c r="E21" s="17">
        <f t="shared" si="19"/>
        <v>1675.2</v>
      </c>
      <c r="F21" s="19">
        <f>F19</f>
        <v>0</v>
      </c>
      <c r="G21" s="45">
        <f t="shared" si="0"/>
        <v>122.04130696098787</v>
      </c>
      <c r="H21" s="45">
        <f t="shared" si="1"/>
        <v>111.68</v>
      </c>
      <c r="I21" s="15">
        <v>663</v>
      </c>
      <c r="J21" s="16" t="s">
        <v>12</v>
      </c>
      <c r="K21" s="17">
        <f>SUM(K19:K20)</f>
        <v>0</v>
      </c>
      <c r="L21" s="17">
        <f t="shared" ref="L21:P21" si="20">SUM(L19:L20)</f>
        <v>0</v>
      </c>
      <c r="M21" s="17">
        <f t="shared" si="20"/>
        <v>0</v>
      </c>
      <c r="N21" s="17">
        <f t="shared" si="20"/>
        <v>0</v>
      </c>
      <c r="O21" s="17">
        <f t="shared" si="20"/>
        <v>0</v>
      </c>
      <c r="P21" s="17">
        <f t="shared" si="20"/>
        <v>0</v>
      </c>
      <c r="Q21" s="61">
        <v>663</v>
      </c>
      <c r="R21" s="54" t="s">
        <v>12</v>
      </c>
      <c r="S21" s="17">
        <f>SUM(S19:S20)</f>
        <v>0</v>
      </c>
      <c r="T21" s="17">
        <f t="shared" ref="T21:Z21" si="21">SUM(T19:T20)</f>
        <v>0</v>
      </c>
      <c r="U21" s="17">
        <f t="shared" si="21"/>
        <v>0</v>
      </c>
      <c r="V21" s="275">
        <f t="shared" si="21"/>
        <v>1675.2</v>
      </c>
      <c r="W21" s="17">
        <f t="shared" si="21"/>
        <v>0</v>
      </c>
      <c r="X21" s="17">
        <f t="shared" si="21"/>
        <v>0</v>
      </c>
      <c r="Y21" s="17">
        <f t="shared" si="21"/>
        <v>0</v>
      </c>
      <c r="Z21" s="17">
        <f t="shared" si="21"/>
        <v>0</v>
      </c>
      <c r="AA21" s="69">
        <f>AA19+AA20</f>
        <v>0</v>
      </c>
    </row>
    <row r="22" spans="1:27" x14ac:dyDescent="0.25">
      <c r="A22" s="13">
        <v>671110</v>
      </c>
      <c r="B22" s="14" t="s">
        <v>3</v>
      </c>
      <c r="C22" s="12">
        <v>68444.800000000003</v>
      </c>
      <c r="D22" s="75">
        <v>90731</v>
      </c>
      <c r="E22" s="12">
        <v>94507.04</v>
      </c>
      <c r="G22" s="44">
        <f t="shared" si="0"/>
        <v>138.07775024545325</v>
      </c>
      <c r="H22" s="44">
        <f t="shared" si="1"/>
        <v>104.16179696024513</v>
      </c>
      <c r="I22" s="13">
        <v>671110</v>
      </c>
      <c r="J22" s="14" t="s">
        <v>3</v>
      </c>
      <c r="K22" s="12"/>
      <c r="L22" s="12"/>
      <c r="M22" s="12">
        <v>84394.19</v>
      </c>
      <c r="N22" s="12"/>
      <c r="O22" s="12">
        <v>1851.51</v>
      </c>
      <c r="P22" s="12">
        <v>8261.34</v>
      </c>
      <c r="Q22" s="60">
        <v>671110</v>
      </c>
      <c r="R22" s="53" t="s">
        <v>3</v>
      </c>
      <c r="S22" s="68"/>
      <c r="T22" s="31"/>
      <c r="U22" s="31"/>
      <c r="V22" s="31"/>
      <c r="W22" s="31"/>
      <c r="X22" s="31"/>
      <c r="Y22" s="136"/>
      <c r="Z22" s="31"/>
      <c r="AA22" s="31">
        <f t="shared" si="2"/>
        <v>-9.0949470177292824E-12</v>
      </c>
    </row>
    <row r="23" spans="1:27" x14ac:dyDescent="0.25">
      <c r="A23" s="13">
        <v>671210</v>
      </c>
      <c r="B23" s="14" t="s">
        <v>157</v>
      </c>
      <c r="C23" s="12">
        <v>4674.76</v>
      </c>
      <c r="D23" s="75">
        <v>1978</v>
      </c>
      <c r="E23" s="12">
        <v>2479.8200000000002</v>
      </c>
      <c r="G23" s="44">
        <f t="shared" si="0"/>
        <v>53.047001343384473</v>
      </c>
      <c r="H23" s="44">
        <f t="shared" si="1"/>
        <v>125.37007077856421</v>
      </c>
      <c r="I23" s="13">
        <v>671210</v>
      </c>
      <c r="J23" s="14" t="s">
        <v>157</v>
      </c>
      <c r="K23" s="12"/>
      <c r="L23" s="12"/>
      <c r="M23" s="12">
        <v>1642.85</v>
      </c>
      <c r="N23" s="12">
        <v>836.97</v>
      </c>
      <c r="O23" s="12"/>
      <c r="P23" s="12"/>
      <c r="Q23" s="60">
        <v>671210</v>
      </c>
      <c r="R23" s="14" t="s">
        <v>157</v>
      </c>
      <c r="S23" s="68"/>
      <c r="T23" s="31"/>
      <c r="U23" s="31"/>
      <c r="V23" s="31"/>
      <c r="W23" s="31"/>
      <c r="X23" s="31"/>
      <c r="Y23" s="136"/>
      <c r="Z23" s="31"/>
      <c r="AA23" s="31">
        <f t="shared" si="2"/>
        <v>2.2737367544323206E-13</v>
      </c>
    </row>
    <row r="24" spans="1:27" s="2" customFormat="1" x14ac:dyDescent="0.25">
      <c r="A24" s="15">
        <v>671</v>
      </c>
      <c r="B24" s="16" t="s">
        <v>13</v>
      </c>
      <c r="C24" s="17">
        <f>SUM(C22:C23)</f>
        <v>73119.56</v>
      </c>
      <c r="D24" s="17">
        <f t="shared" ref="D24:E24" si="22">SUM(D22:D23)</f>
        <v>92709</v>
      </c>
      <c r="E24" s="17">
        <f t="shared" si="22"/>
        <v>96986.86</v>
      </c>
      <c r="F24" s="19">
        <f>F22</f>
        <v>0</v>
      </c>
      <c r="G24" s="45">
        <f t="shared" si="0"/>
        <v>132.64147103729837</v>
      </c>
      <c r="H24" s="45">
        <f t="shared" si="1"/>
        <v>104.61428771748157</v>
      </c>
      <c r="I24" s="15">
        <v>671</v>
      </c>
      <c r="J24" s="16" t="s">
        <v>13</v>
      </c>
      <c r="K24" s="17">
        <f>SUM(K22:K23)</f>
        <v>0</v>
      </c>
      <c r="L24" s="17">
        <f t="shared" ref="L24:P24" si="23">SUM(L22:L23)</f>
        <v>0</v>
      </c>
      <c r="M24" s="17">
        <f t="shared" si="23"/>
        <v>86037.040000000008</v>
      </c>
      <c r="N24" s="17">
        <f t="shared" si="23"/>
        <v>836.97</v>
      </c>
      <c r="O24" s="17">
        <f t="shared" si="23"/>
        <v>1851.51</v>
      </c>
      <c r="P24" s="17">
        <f t="shared" si="23"/>
        <v>8261.34</v>
      </c>
      <c r="Q24" s="61">
        <v>671</v>
      </c>
      <c r="R24" s="54" t="s">
        <v>13</v>
      </c>
      <c r="S24" s="17">
        <f>SUM(S22:S23)</f>
        <v>0</v>
      </c>
      <c r="T24" s="17">
        <f t="shared" ref="T24:Z24" si="24">SUM(T22:T23)</f>
        <v>0</v>
      </c>
      <c r="U24" s="17">
        <f t="shared" si="24"/>
        <v>0</v>
      </c>
      <c r="V24" s="17">
        <f t="shared" si="24"/>
        <v>0</v>
      </c>
      <c r="W24" s="17">
        <f t="shared" si="24"/>
        <v>0</v>
      </c>
      <c r="X24" s="17">
        <f t="shared" si="24"/>
        <v>0</v>
      </c>
      <c r="Y24" s="17">
        <f t="shared" si="24"/>
        <v>0</v>
      </c>
      <c r="Z24" s="17">
        <f t="shared" si="24"/>
        <v>0</v>
      </c>
      <c r="AA24" s="69">
        <f t="shared" ref="AA24" si="25">AA22+AA23</f>
        <v>-8.8675733422860503E-12</v>
      </c>
    </row>
    <row r="25" spans="1:27" x14ac:dyDescent="0.25">
      <c r="A25" s="13">
        <v>683110</v>
      </c>
      <c r="B25" s="14" t="s">
        <v>4</v>
      </c>
      <c r="C25" s="12">
        <v>6402.1</v>
      </c>
      <c r="D25" s="75">
        <v>8900</v>
      </c>
      <c r="E25" s="12">
        <v>7523.2</v>
      </c>
      <c r="G25" s="44">
        <f t="shared" si="0"/>
        <v>117.51144155823869</v>
      </c>
      <c r="H25" s="44">
        <f t="shared" si="1"/>
        <v>84.530337078651684</v>
      </c>
      <c r="I25" s="13">
        <v>683110</v>
      </c>
      <c r="J25" s="14" t="s">
        <v>4</v>
      </c>
      <c r="K25" s="12"/>
      <c r="L25" s="12"/>
      <c r="M25" s="12"/>
      <c r="N25" s="12"/>
      <c r="O25" s="12"/>
      <c r="P25" s="12"/>
      <c r="Q25" s="60">
        <v>683110</v>
      </c>
      <c r="R25" s="53" t="s">
        <v>4</v>
      </c>
      <c r="S25" s="68"/>
      <c r="T25" s="31"/>
      <c r="U25" s="31"/>
      <c r="V25" s="31"/>
      <c r="W25" s="31">
        <v>2698.59</v>
      </c>
      <c r="X25" s="31">
        <v>4161</v>
      </c>
      <c r="Y25" s="31">
        <v>663.61</v>
      </c>
      <c r="Z25" s="31"/>
      <c r="AA25" s="69"/>
    </row>
    <row r="26" spans="1:27" s="2" customFormat="1" x14ac:dyDescent="0.25">
      <c r="A26" s="15">
        <v>683</v>
      </c>
      <c r="B26" s="16" t="s">
        <v>4</v>
      </c>
      <c r="C26" s="17">
        <f>SUM(C25)</f>
        <v>6402.1</v>
      </c>
      <c r="D26" s="17">
        <f t="shared" ref="D26:E26" si="26">SUM(D25)</f>
        <v>8900</v>
      </c>
      <c r="E26" s="17">
        <f t="shared" si="26"/>
        <v>7523.2</v>
      </c>
      <c r="F26" s="19">
        <f>F25</f>
        <v>0</v>
      </c>
      <c r="G26" s="45">
        <f t="shared" si="0"/>
        <v>117.51144155823869</v>
      </c>
      <c r="H26" s="45">
        <f t="shared" si="1"/>
        <v>84.530337078651684</v>
      </c>
      <c r="I26" s="15">
        <v>683</v>
      </c>
      <c r="J26" s="16" t="s">
        <v>4</v>
      </c>
      <c r="K26" s="17">
        <f>SUM(K25)</f>
        <v>0</v>
      </c>
      <c r="L26" s="17">
        <f t="shared" ref="L26:P26" si="27">SUM(L25)</f>
        <v>0</v>
      </c>
      <c r="M26" s="17">
        <f t="shared" si="27"/>
        <v>0</v>
      </c>
      <c r="N26" s="17">
        <f t="shared" si="27"/>
        <v>0</v>
      </c>
      <c r="O26" s="17">
        <f t="shared" si="27"/>
        <v>0</v>
      </c>
      <c r="P26" s="17">
        <f t="shared" si="27"/>
        <v>0</v>
      </c>
      <c r="Q26" s="61">
        <v>683</v>
      </c>
      <c r="R26" s="54" t="s">
        <v>4</v>
      </c>
      <c r="S26" s="17">
        <f>SUM(S25)</f>
        <v>0</v>
      </c>
      <c r="T26" s="17">
        <f t="shared" ref="T26:Z26" si="28">SUM(T25)</f>
        <v>0</v>
      </c>
      <c r="U26" s="32">
        <f t="shared" si="28"/>
        <v>0</v>
      </c>
      <c r="V26" s="275">
        <f t="shared" si="28"/>
        <v>0</v>
      </c>
      <c r="W26" s="17">
        <f t="shared" si="28"/>
        <v>2698.59</v>
      </c>
      <c r="X26" s="17">
        <f t="shared" si="28"/>
        <v>4161</v>
      </c>
      <c r="Y26" s="271">
        <f t="shared" si="28"/>
        <v>663.61</v>
      </c>
      <c r="Z26" s="17">
        <f t="shared" si="28"/>
        <v>0</v>
      </c>
      <c r="AA26" s="32">
        <f t="shared" ref="AA26" si="29">AA25</f>
        <v>0</v>
      </c>
    </row>
    <row r="27" spans="1:27" s="2" customFormat="1" x14ac:dyDescent="0.25">
      <c r="A27" s="15">
        <v>6</v>
      </c>
      <c r="B27" s="16" t="s">
        <v>14</v>
      </c>
      <c r="C27" s="17">
        <f>C12+C14+C16+C18+C21+C24+C26</f>
        <v>1077420.0000000002</v>
      </c>
      <c r="D27" s="17">
        <f t="shared" ref="D27:E27" si="30">D12+D14+D16+D18+D21+D24+D26</f>
        <v>1266251</v>
      </c>
      <c r="E27" s="17">
        <f t="shared" si="30"/>
        <v>1144054.67</v>
      </c>
      <c r="F27" s="19" t="e">
        <f>#REF!+F12+F16+F18+F21+F24+F26</f>
        <v>#REF!</v>
      </c>
      <c r="G27" s="45">
        <f t="shared" si="0"/>
        <v>106.18465129661597</v>
      </c>
      <c r="H27" s="45">
        <f t="shared" si="1"/>
        <v>90.349754511546294</v>
      </c>
      <c r="I27" s="15">
        <v>6</v>
      </c>
      <c r="J27" s="16" t="s">
        <v>14</v>
      </c>
      <c r="K27" s="17">
        <f>K12+K14+K16+K18+K21+K24+K26</f>
        <v>985675.98</v>
      </c>
      <c r="L27" s="17">
        <f t="shared" ref="L27:P27" si="31">L12+L14+L16+L18+L21+L24+L26</f>
        <v>10585.36</v>
      </c>
      <c r="M27" s="17">
        <f t="shared" si="31"/>
        <v>86037.040000000008</v>
      </c>
      <c r="N27" s="17">
        <f t="shared" si="31"/>
        <v>836.97</v>
      </c>
      <c r="O27" s="17">
        <f t="shared" si="31"/>
        <v>1851.51</v>
      </c>
      <c r="P27" s="17">
        <f t="shared" si="31"/>
        <v>8261.34</v>
      </c>
      <c r="Q27" s="61">
        <v>6</v>
      </c>
      <c r="R27" s="54" t="s">
        <v>14</v>
      </c>
      <c r="S27" s="264">
        <f>S12+S14+S16+S18+S21+S24+S26</f>
        <v>32161</v>
      </c>
      <c r="T27" s="17">
        <f t="shared" ref="T27:Z27" si="32">T12+T14+T16+T18+T21+T24+T26</f>
        <v>9436.84</v>
      </c>
      <c r="U27" s="32">
        <f t="shared" si="32"/>
        <v>10.23</v>
      </c>
      <c r="V27" s="275">
        <f t="shared" si="32"/>
        <v>1675.2</v>
      </c>
      <c r="W27" s="17">
        <f t="shared" si="32"/>
        <v>2698.59</v>
      </c>
      <c r="X27" s="17">
        <f t="shared" si="32"/>
        <v>4161</v>
      </c>
      <c r="Y27" s="271">
        <f t="shared" si="32"/>
        <v>663.61</v>
      </c>
      <c r="Z27" s="17">
        <f t="shared" si="32"/>
        <v>0</v>
      </c>
      <c r="AA27" s="69">
        <f t="shared" ref="AA27" si="33">AA12+AA14+AA16+AA18+AA21+AA24+AA26</f>
        <v>6.0254023992456496E-11</v>
      </c>
    </row>
    <row r="28" spans="1:27" x14ac:dyDescent="0.25">
      <c r="A28" s="13">
        <v>722730</v>
      </c>
      <c r="B28" s="14" t="s">
        <v>418</v>
      </c>
      <c r="C28" s="12">
        <v>712.5</v>
      </c>
      <c r="D28" s="75">
        <v>1000</v>
      </c>
      <c r="E28" s="12"/>
      <c r="G28" s="44">
        <f t="shared" si="0"/>
        <v>0</v>
      </c>
      <c r="H28" s="44">
        <f t="shared" si="1"/>
        <v>0</v>
      </c>
      <c r="I28" s="13">
        <v>722730</v>
      </c>
      <c r="J28" s="14" t="s">
        <v>136</v>
      </c>
      <c r="K28" s="12"/>
      <c r="L28" s="12"/>
      <c r="M28" s="12"/>
      <c r="N28" s="12"/>
      <c r="O28" s="12"/>
      <c r="P28" s="12"/>
      <c r="Q28" s="60">
        <v>722730</v>
      </c>
      <c r="R28" s="53" t="s">
        <v>136</v>
      </c>
      <c r="S28" s="31"/>
      <c r="T28" s="31"/>
      <c r="U28" s="31"/>
      <c r="V28" s="31"/>
      <c r="W28" s="31"/>
      <c r="X28" s="31"/>
      <c r="Y28" s="68"/>
      <c r="Z28" s="31"/>
      <c r="AA28" s="31">
        <f t="shared" si="2"/>
        <v>0</v>
      </c>
    </row>
    <row r="29" spans="1:27" s="2" customFormat="1" x14ac:dyDescent="0.25">
      <c r="A29" s="15">
        <v>721</v>
      </c>
      <c r="B29" s="16" t="s">
        <v>419</v>
      </c>
      <c r="C29" s="17">
        <f>SUM(C28)</f>
        <v>712.5</v>
      </c>
      <c r="D29" s="17">
        <f t="shared" ref="D29:E29" si="34">SUM(D28)</f>
        <v>1000</v>
      </c>
      <c r="E29" s="17">
        <f t="shared" si="34"/>
        <v>0</v>
      </c>
      <c r="F29" s="19">
        <f t="shared" ref="F29:F30" si="35">F28</f>
        <v>0</v>
      </c>
      <c r="G29" s="45">
        <f t="shared" si="0"/>
        <v>0</v>
      </c>
      <c r="H29" s="45">
        <f t="shared" si="1"/>
        <v>0</v>
      </c>
      <c r="I29" s="15">
        <v>721</v>
      </c>
      <c r="J29" s="16" t="s">
        <v>419</v>
      </c>
      <c r="K29" s="17">
        <f>SUM(K28)</f>
        <v>0</v>
      </c>
      <c r="L29" s="17">
        <f t="shared" ref="L29:P29" si="36">SUM(L28)</f>
        <v>0</v>
      </c>
      <c r="M29" s="17">
        <f t="shared" si="36"/>
        <v>0</v>
      </c>
      <c r="N29" s="17">
        <f t="shared" si="36"/>
        <v>0</v>
      </c>
      <c r="O29" s="17">
        <f t="shared" si="36"/>
        <v>0</v>
      </c>
      <c r="P29" s="17">
        <f t="shared" si="36"/>
        <v>0</v>
      </c>
      <c r="Q29" s="61">
        <v>721</v>
      </c>
      <c r="R29" s="54" t="s">
        <v>419</v>
      </c>
      <c r="S29" s="17">
        <f>SUM(S28)</f>
        <v>0</v>
      </c>
      <c r="T29" s="17">
        <f t="shared" ref="T29:Z29" si="37">SUM(T28)</f>
        <v>0</v>
      </c>
      <c r="U29" s="275">
        <f t="shared" si="37"/>
        <v>0</v>
      </c>
      <c r="V29" s="275">
        <f t="shared" si="37"/>
        <v>0</v>
      </c>
      <c r="W29" s="17">
        <f t="shared" si="37"/>
        <v>0</v>
      </c>
      <c r="X29" s="17">
        <f t="shared" si="37"/>
        <v>0</v>
      </c>
      <c r="Y29" s="271">
        <f t="shared" si="37"/>
        <v>0</v>
      </c>
      <c r="Z29" s="17">
        <f t="shared" si="37"/>
        <v>0</v>
      </c>
      <c r="AA29" s="32">
        <f t="shared" ref="AA29:AA31" si="38">AA28</f>
        <v>0</v>
      </c>
    </row>
    <row r="30" spans="1:27" s="2" customFormat="1" x14ac:dyDescent="0.25">
      <c r="A30" s="15">
        <v>7</v>
      </c>
      <c r="B30" s="16" t="s">
        <v>15</v>
      </c>
      <c r="C30" s="17">
        <f>C29</f>
        <v>712.5</v>
      </c>
      <c r="D30" s="17">
        <f t="shared" ref="D30:E30" si="39">D29</f>
        <v>1000</v>
      </c>
      <c r="E30" s="17">
        <f t="shared" si="39"/>
        <v>0</v>
      </c>
      <c r="F30" s="19">
        <f t="shared" si="35"/>
        <v>0</v>
      </c>
      <c r="G30" s="45">
        <f t="shared" si="0"/>
        <v>0</v>
      </c>
      <c r="H30" s="45">
        <f t="shared" si="1"/>
        <v>0</v>
      </c>
      <c r="I30" s="15">
        <v>7</v>
      </c>
      <c r="J30" s="16" t="s">
        <v>15</v>
      </c>
      <c r="K30" s="17">
        <f>K29</f>
        <v>0</v>
      </c>
      <c r="L30" s="17">
        <f t="shared" ref="L30:P30" si="40">L29</f>
        <v>0</v>
      </c>
      <c r="M30" s="17">
        <f t="shared" si="40"/>
        <v>0</v>
      </c>
      <c r="N30" s="17">
        <f t="shared" si="40"/>
        <v>0</v>
      </c>
      <c r="O30" s="17">
        <f t="shared" si="40"/>
        <v>0</v>
      </c>
      <c r="P30" s="17">
        <f t="shared" si="40"/>
        <v>0</v>
      </c>
      <c r="Q30" s="61">
        <v>7</v>
      </c>
      <c r="R30" s="54" t="s">
        <v>15</v>
      </c>
      <c r="S30" s="17">
        <f>S29</f>
        <v>0</v>
      </c>
      <c r="T30" s="17">
        <f t="shared" ref="T30:Z30" si="41">T29</f>
        <v>0</v>
      </c>
      <c r="U30" s="275">
        <f t="shared" si="41"/>
        <v>0</v>
      </c>
      <c r="V30" s="275">
        <f t="shared" si="41"/>
        <v>0</v>
      </c>
      <c r="W30" s="17">
        <f t="shared" si="41"/>
        <v>0</v>
      </c>
      <c r="X30" s="17">
        <f t="shared" si="41"/>
        <v>0</v>
      </c>
      <c r="Y30" s="271">
        <f t="shared" si="41"/>
        <v>0</v>
      </c>
      <c r="Z30" s="17">
        <f t="shared" si="41"/>
        <v>0</v>
      </c>
      <c r="AA30" s="32">
        <f t="shared" si="38"/>
        <v>0</v>
      </c>
    </row>
    <row r="31" spans="1:27" s="90" customFormat="1" x14ac:dyDescent="0.25">
      <c r="A31" s="85">
        <v>922110</v>
      </c>
      <c r="B31" s="86" t="s">
        <v>159</v>
      </c>
      <c r="C31" s="82"/>
      <c r="D31" s="82">
        <v>86648</v>
      </c>
      <c r="E31" s="82"/>
      <c r="F31" s="87"/>
      <c r="G31" s="92"/>
      <c r="H31" s="92"/>
      <c r="I31" s="85">
        <v>922110</v>
      </c>
      <c r="J31" s="86" t="s">
        <v>159</v>
      </c>
      <c r="K31" s="82"/>
      <c r="L31" s="82"/>
      <c r="M31" s="82"/>
      <c r="N31" s="82"/>
      <c r="O31" s="82"/>
      <c r="P31" s="82"/>
      <c r="Q31" s="88">
        <v>922110</v>
      </c>
      <c r="R31" s="86" t="s">
        <v>159</v>
      </c>
      <c r="S31" s="84"/>
      <c r="T31" s="84"/>
      <c r="U31" s="84"/>
      <c r="V31" s="84"/>
      <c r="W31" s="84"/>
      <c r="X31" s="84"/>
      <c r="Y31" s="83"/>
      <c r="Z31" s="84"/>
      <c r="AA31" s="32">
        <f t="shared" si="38"/>
        <v>0</v>
      </c>
    </row>
    <row r="32" spans="1:27" s="2" customFormat="1" ht="15.75" x14ac:dyDescent="0.25">
      <c r="A32" s="15"/>
      <c r="B32" s="18" t="s">
        <v>5</v>
      </c>
      <c r="C32" s="17">
        <f>C27+C30+C31</f>
        <v>1078132.5000000002</v>
      </c>
      <c r="D32" s="17">
        <f t="shared" ref="D32:E32" si="42">D27+D30+D31</f>
        <v>1353899</v>
      </c>
      <c r="E32" s="17">
        <f t="shared" si="42"/>
        <v>1144054.67</v>
      </c>
      <c r="F32" s="19" t="e">
        <f>F27+F30</f>
        <v>#REF!</v>
      </c>
      <c r="G32" s="45">
        <f t="shared" si="0"/>
        <v>106.11447758044579</v>
      </c>
      <c r="H32" s="45">
        <f t="shared" si="1"/>
        <v>84.500739715444055</v>
      </c>
      <c r="I32" s="15"/>
      <c r="J32" s="18" t="s">
        <v>5</v>
      </c>
      <c r="K32" s="17">
        <f>K27+K30+K31</f>
        <v>985675.98</v>
      </c>
      <c r="L32" s="17">
        <f t="shared" ref="L32:P32" si="43">L27+L30+L31</f>
        <v>10585.36</v>
      </c>
      <c r="M32" s="17">
        <f t="shared" si="43"/>
        <v>86037.040000000008</v>
      </c>
      <c r="N32" s="17">
        <f t="shared" si="43"/>
        <v>836.97</v>
      </c>
      <c r="O32" s="17">
        <f t="shared" si="43"/>
        <v>1851.51</v>
      </c>
      <c r="P32" s="17">
        <f t="shared" si="43"/>
        <v>8261.34</v>
      </c>
      <c r="Q32" s="61"/>
      <c r="R32" s="54" t="s">
        <v>5</v>
      </c>
      <c r="S32" s="264">
        <f>S27+S30+S31</f>
        <v>32161</v>
      </c>
      <c r="T32" s="17">
        <f t="shared" ref="T32:Z32" si="44">T27+T30+T31</f>
        <v>9436.84</v>
      </c>
      <c r="U32" s="32">
        <f t="shared" si="44"/>
        <v>10.23</v>
      </c>
      <c r="V32" s="275">
        <f t="shared" si="44"/>
        <v>1675.2</v>
      </c>
      <c r="W32" s="17">
        <f t="shared" si="44"/>
        <v>2698.59</v>
      </c>
      <c r="X32" s="17">
        <f t="shared" si="44"/>
        <v>4161</v>
      </c>
      <c r="Y32" s="271">
        <f t="shared" si="44"/>
        <v>663.61</v>
      </c>
      <c r="Z32" s="17">
        <f t="shared" si="44"/>
        <v>0</v>
      </c>
      <c r="AA32" s="32">
        <f t="shared" ref="AA32" si="45">AA27+AA30</f>
        <v>6.0254023992456496E-11</v>
      </c>
    </row>
    <row r="33" spans="1:27" s="2" customFormat="1" ht="15.75" x14ac:dyDescent="0.25">
      <c r="A33" s="15"/>
      <c r="B33" s="18"/>
      <c r="C33" s="17"/>
      <c r="D33" s="17"/>
      <c r="E33" s="17"/>
      <c r="F33" s="19"/>
      <c r="G33" s="45"/>
      <c r="H33" s="45"/>
      <c r="I33" s="15"/>
      <c r="J33" s="18"/>
      <c r="K33" s="93"/>
      <c r="L33" s="93"/>
      <c r="M33" s="93"/>
      <c r="N33" s="93"/>
      <c r="O33" s="93"/>
      <c r="P33" s="93"/>
      <c r="Q33" s="61"/>
      <c r="R33" s="54"/>
      <c r="S33" s="94"/>
      <c r="T33" s="95"/>
      <c r="U33" s="95"/>
      <c r="V33" s="95"/>
      <c r="W33" s="95"/>
      <c r="X33" s="95"/>
      <c r="Y33" s="147"/>
      <c r="Z33" s="95"/>
      <c r="AA33" s="32"/>
    </row>
    <row r="34" spans="1:27" s="2" customFormat="1" x14ac:dyDescent="0.25">
      <c r="A34" s="339" t="str">
        <f>A1</f>
        <v>KOMERCIJALNA I TRGOVAČKA ŠKOLA BJELOVAR</v>
      </c>
      <c r="B34" s="339"/>
      <c r="C34" s="339"/>
      <c r="D34" s="339"/>
      <c r="E34" s="7"/>
      <c r="F34" s="11"/>
      <c r="G34" s="41"/>
      <c r="H34" s="7"/>
      <c r="I34" s="339" t="str">
        <f>A1</f>
        <v>KOMERCIJALNA I TRGOVAČKA ŠKOLA BJELOVAR</v>
      </c>
      <c r="J34" s="339"/>
      <c r="K34" s="339"/>
      <c r="L34" s="339"/>
      <c r="M34" s="7"/>
      <c r="N34" s="7"/>
      <c r="O34" s="7"/>
      <c r="P34" s="7"/>
      <c r="Q34" s="340" t="str">
        <f>A1</f>
        <v>KOMERCIJALNA I TRGOVAČKA ŠKOLA BJELOVAR</v>
      </c>
      <c r="R34" s="340"/>
      <c r="S34" s="340"/>
      <c r="T34" s="340"/>
      <c r="U34" s="34"/>
      <c r="V34" s="34"/>
      <c r="W34" s="28"/>
      <c r="X34" s="28"/>
      <c r="Y34" s="143"/>
      <c r="Z34" s="28"/>
      <c r="AA34" s="28"/>
    </row>
    <row r="35" spans="1:27" s="2" customFormat="1" x14ac:dyDescent="0.25">
      <c r="A35" s="341" t="str">
        <f>A2</f>
        <v>BJELOVAR, POLJANA DR. FRANJE TUĐMANA 9</v>
      </c>
      <c r="B35" s="341"/>
      <c r="C35" s="341"/>
      <c r="D35" s="341"/>
      <c r="E35" s="7"/>
      <c r="F35" s="11"/>
      <c r="G35" s="41"/>
      <c r="H35" s="24" t="s">
        <v>160</v>
      </c>
      <c r="I35" s="341" t="str">
        <f>A2</f>
        <v>BJELOVAR, POLJANA DR. FRANJE TUĐMANA 9</v>
      </c>
      <c r="J35" s="341"/>
      <c r="K35" s="341"/>
      <c r="L35" s="341"/>
      <c r="M35" s="7"/>
      <c r="N35" s="7"/>
      <c r="O35" s="7"/>
      <c r="P35" s="24" t="str">
        <f>H35</f>
        <v>str.2</v>
      </c>
      <c r="Q35" s="340" t="str">
        <f>A2</f>
        <v>BJELOVAR, POLJANA DR. FRANJE TUĐMANA 9</v>
      </c>
      <c r="R35" s="340"/>
      <c r="S35" s="340"/>
      <c r="T35" s="340"/>
      <c r="U35" s="34"/>
      <c r="V35" s="34"/>
      <c r="W35" s="28"/>
      <c r="X35" s="28"/>
      <c r="Y35" s="143"/>
      <c r="Z35" s="28"/>
      <c r="AA35" s="27" t="str">
        <f>P35</f>
        <v>str.2</v>
      </c>
    </row>
    <row r="36" spans="1:27" s="2" customFormat="1" x14ac:dyDescent="0.25">
      <c r="A36" s="35"/>
      <c r="B36" s="35"/>
      <c r="C36" s="35"/>
      <c r="D36" s="35"/>
      <c r="E36" s="7"/>
      <c r="F36" s="11"/>
      <c r="G36" s="41"/>
      <c r="H36" s="24"/>
      <c r="I36" s="35"/>
      <c r="J36" s="35"/>
      <c r="K36" s="35"/>
      <c r="L36" s="35"/>
      <c r="M36" s="7"/>
      <c r="N36" s="7"/>
      <c r="O36" s="7"/>
      <c r="P36" s="24"/>
      <c r="Q36" s="57"/>
      <c r="R36" s="57"/>
      <c r="S36" s="64"/>
      <c r="T36" s="57"/>
      <c r="U36" s="34"/>
      <c r="V36" s="34"/>
      <c r="W36" s="28"/>
      <c r="X36" s="28"/>
      <c r="Y36" s="143"/>
      <c r="Z36" s="28"/>
      <c r="AA36" s="27"/>
    </row>
    <row r="37" spans="1:27" s="2" customFormat="1" ht="15.75" x14ac:dyDescent="0.3">
      <c r="A37" s="20"/>
      <c r="B37" s="332" t="str">
        <f>B4</f>
        <v>IZVJEŠTAJ O IZVRŠENJU FINANCIJSKOG PLANA  I - XII 2025.</v>
      </c>
      <c r="C37" s="332"/>
      <c r="D37" s="332"/>
      <c r="E37" s="332"/>
      <c r="F37" s="332"/>
      <c r="G37" s="332"/>
      <c r="H37" s="332"/>
      <c r="I37" s="20"/>
      <c r="J37" s="332" t="str">
        <f>B4</f>
        <v>IZVJEŠTAJ O IZVRŠENJU FINANCIJSKOG PLANA  I - XII 2025.</v>
      </c>
      <c r="K37" s="332"/>
      <c r="L37" s="332"/>
      <c r="M37" s="332"/>
      <c r="N37" s="332"/>
      <c r="O37" s="332"/>
      <c r="P37" s="332"/>
      <c r="Q37" s="57"/>
      <c r="R37" s="332" t="str">
        <f>B4</f>
        <v>IZVJEŠTAJ O IZVRŠENJU FINANCIJSKOG PLANA  I - XII 2025.</v>
      </c>
      <c r="S37" s="332"/>
      <c r="T37" s="332"/>
      <c r="U37" s="332"/>
      <c r="V37" s="332"/>
      <c r="W37" s="332"/>
      <c r="X37" s="332"/>
      <c r="Y37" s="332"/>
      <c r="Z37" s="332"/>
      <c r="AA37" s="332"/>
    </row>
    <row r="38" spans="1:27" s="2" customFormat="1" x14ac:dyDescent="0.25">
      <c r="A38" s="1"/>
      <c r="B38" s="3"/>
      <c r="C38" s="7"/>
      <c r="D38" s="7"/>
      <c r="E38" s="7"/>
      <c r="F38" s="11"/>
      <c r="G38" s="41"/>
      <c r="H38" s="7"/>
      <c r="I38" s="1"/>
      <c r="J38" s="3"/>
      <c r="K38" s="7"/>
      <c r="L38" s="7"/>
      <c r="M38" s="7"/>
      <c r="N38" s="7"/>
      <c r="O38" s="7"/>
      <c r="P38" s="7"/>
      <c r="Q38" s="58"/>
      <c r="R38" s="50"/>
      <c r="S38" s="65"/>
      <c r="T38" s="28"/>
      <c r="U38" s="28"/>
      <c r="V38" s="28"/>
      <c r="W38" s="28"/>
      <c r="X38" s="28"/>
      <c r="Y38" s="143"/>
      <c r="Z38" s="28"/>
      <c r="AA38" s="28"/>
    </row>
    <row r="39" spans="1:27" s="2" customFormat="1" ht="14.45" customHeight="1" x14ac:dyDescent="0.25">
      <c r="A39" s="4"/>
      <c r="B39" s="9"/>
      <c r="C39" s="36" t="str">
        <f t="shared" ref="C39:E40" si="46">C6</f>
        <v>IZVRŠENO</v>
      </c>
      <c r="D39" s="36" t="str">
        <f t="shared" si="46"/>
        <v>PLAN</v>
      </c>
      <c r="E39" s="36" t="str">
        <f t="shared" si="46"/>
        <v>IZVRŠENO</v>
      </c>
      <c r="F39" s="11"/>
      <c r="G39" s="42" t="str">
        <f>G6</f>
        <v>INDEKS</v>
      </c>
      <c r="H39" s="42" t="str">
        <f>H6</f>
        <v xml:space="preserve">INDEKS </v>
      </c>
      <c r="I39" s="4"/>
      <c r="J39" s="9"/>
      <c r="K39" s="333" t="str">
        <f>K6</f>
        <v>DRŽAVNI PRORAČUN</v>
      </c>
      <c r="L39" s="334"/>
      <c r="M39" s="333" t="str">
        <f>M6</f>
        <v>ŽUPANIJSKI PRORAČUN</v>
      </c>
      <c r="N39" s="335"/>
      <c r="O39" s="335"/>
      <c r="P39" s="334"/>
      <c r="Q39" s="59"/>
      <c r="R39" s="51"/>
      <c r="S39" s="336" t="str">
        <f>S6</f>
        <v>VLASTITI PRIHODI</v>
      </c>
      <c r="T39" s="337"/>
      <c r="U39" s="337"/>
      <c r="V39" s="337"/>
      <c r="W39" s="338"/>
      <c r="X39" s="337" t="str">
        <f>X6</f>
        <v>OSTALI PRIHODI</v>
      </c>
      <c r="Y39" s="337"/>
      <c r="Z39" s="337"/>
      <c r="AA39" s="338"/>
    </row>
    <row r="40" spans="1:27" s="2" customFormat="1" x14ac:dyDescent="0.25">
      <c r="A40" s="6" t="s">
        <v>6</v>
      </c>
      <c r="B40" s="10" t="s">
        <v>7</v>
      </c>
      <c r="C40" s="37" t="str">
        <f t="shared" si="46"/>
        <v>I - XII 2024.</v>
      </c>
      <c r="D40" s="37" t="str">
        <f t="shared" si="46"/>
        <v>2025.</v>
      </c>
      <c r="E40" s="37" t="str">
        <f t="shared" si="46"/>
        <v>I - XII 2025.</v>
      </c>
      <c r="F40" s="11"/>
      <c r="G40" s="43" t="str">
        <f>G7</f>
        <v>2025/2024.</v>
      </c>
      <c r="H40" s="43" t="str">
        <f>H7</f>
        <v>IZVR / PLAN</v>
      </c>
      <c r="I40" s="6" t="s">
        <v>6</v>
      </c>
      <c r="J40" s="10" t="s">
        <v>7</v>
      </c>
      <c r="K40" s="38" t="str">
        <f>K7</f>
        <v>RIZNICA</v>
      </c>
      <c r="L40" s="38" t="str">
        <f>L7</f>
        <v>OSTALO</v>
      </c>
      <c r="M40" s="38" t="str">
        <f>M7</f>
        <v>DECENTRALIZ.</v>
      </c>
      <c r="N40" s="38" t="str">
        <f>N7</f>
        <v>KNJIŽNA GRAĐA</v>
      </c>
      <c r="O40" s="38" t="str">
        <f>O7</f>
        <v>e-tehničar</v>
      </c>
      <c r="P40" s="38" t="str">
        <f>P7</f>
        <v>OSTALO</v>
      </c>
      <c r="Q40" s="49" t="s">
        <v>6</v>
      </c>
      <c r="R40" s="52" t="s">
        <v>7</v>
      </c>
      <c r="S40" s="66" t="str">
        <f>S7</f>
        <v>ERASMUS+</v>
      </c>
      <c r="T40" s="29" t="str">
        <f>T7</f>
        <v>ZAKUP</v>
      </c>
      <c r="U40" s="29" t="str">
        <f>U7</f>
        <v>KAMATA</v>
      </c>
      <c r="V40" s="29" t="str">
        <f>V7</f>
        <v>DONACIJE</v>
      </c>
      <c r="W40" s="40" t="str">
        <f>W7</f>
        <v>OSTALO</v>
      </c>
      <c r="X40" s="40" t="str">
        <f>X7</f>
        <v>KAZALIŠTE</v>
      </c>
      <c r="Y40" s="144" t="str">
        <f>Y7</f>
        <v>OSIGURANJE</v>
      </c>
      <c r="Z40" s="29" t="str">
        <f>Z7</f>
        <v>IZLETI</v>
      </c>
      <c r="AA40" s="29" t="str">
        <f>AA7</f>
        <v>OSTALO</v>
      </c>
    </row>
    <row r="41" spans="1:27" x14ac:dyDescent="0.25">
      <c r="A41" s="13">
        <v>311111</v>
      </c>
      <c r="B41" s="14" t="s">
        <v>17</v>
      </c>
      <c r="C41" s="12">
        <v>750869.26</v>
      </c>
      <c r="D41" s="75"/>
      <c r="E41" s="12">
        <v>858513.75</v>
      </c>
      <c r="G41" s="44">
        <f t="shared" ref="G41:G66" si="47">IF(C41&lt;&gt;0,E41/C41*100,0)</f>
        <v>114.33598307114077</v>
      </c>
      <c r="H41" s="44">
        <f t="shared" ref="H41:H66" si="48">IF(D41&lt;&gt;0,E41/D41*100,0)</f>
        <v>0</v>
      </c>
      <c r="I41" s="13">
        <v>311111</v>
      </c>
      <c r="J41" s="14" t="s">
        <v>17</v>
      </c>
      <c r="K41" s="25">
        <v>858255.4</v>
      </c>
      <c r="L41" s="25">
        <v>258.35000000000002</v>
      </c>
      <c r="M41" s="25"/>
      <c r="N41" s="25"/>
      <c r="O41" s="25"/>
      <c r="P41" s="25"/>
      <c r="Q41" s="60">
        <v>311111</v>
      </c>
      <c r="R41" s="53" t="s">
        <v>17</v>
      </c>
      <c r="S41" s="67"/>
      <c r="T41" s="30"/>
      <c r="U41" s="30"/>
      <c r="V41" s="30"/>
      <c r="W41" s="30"/>
      <c r="X41" s="30"/>
      <c r="Y41" s="145"/>
      <c r="Z41" s="30"/>
      <c r="AA41" s="31">
        <f>E41-K41-L41-M41-N41-O41-P41-S41-T41-U41-V41-W41-X41-Y41-Z41</f>
        <v>-2.3305801732931286E-11</v>
      </c>
    </row>
    <row r="42" spans="1:27" x14ac:dyDescent="0.25">
      <c r="A42" s="13">
        <v>311131</v>
      </c>
      <c r="B42" s="14" t="s">
        <v>175</v>
      </c>
      <c r="C42" s="12">
        <v>453.01</v>
      </c>
      <c r="D42" s="75"/>
      <c r="E42" s="12"/>
      <c r="G42" s="44"/>
      <c r="H42" s="44"/>
      <c r="I42" s="13">
        <v>311131</v>
      </c>
      <c r="J42" s="14" t="s">
        <v>175</v>
      </c>
      <c r="K42" s="25"/>
      <c r="L42" s="25"/>
      <c r="M42" s="25"/>
      <c r="N42" s="25"/>
      <c r="O42" s="25"/>
      <c r="P42" s="25"/>
      <c r="Q42" s="60">
        <v>311131</v>
      </c>
      <c r="R42" s="53" t="s">
        <v>175</v>
      </c>
      <c r="S42" s="67"/>
      <c r="T42" s="30"/>
      <c r="U42" s="30"/>
      <c r="V42" s="30"/>
      <c r="W42" s="30"/>
      <c r="X42" s="30"/>
      <c r="Y42" s="145"/>
      <c r="Z42" s="30"/>
      <c r="AA42" s="31">
        <f>E42-K42-L42-M42-N42-O42-P42-S42-T42-U42-V42-W42-X42-Y42-Z42</f>
        <v>0</v>
      </c>
    </row>
    <row r="43" spans="1:27" x14ac:dyDescent="0.25">
      <c r="A43" s="13">
        <v>311311</v>
      </c>
      <c r="B43" s="14" t="s">
        <v>18</v>
      </c>
      <c r="C43" s="12">
        <v>35826.839999999997</v>
      </c>
      <c r="D43" s="75"/>
      <c r="E43" s="12">
        <v>36825.1</v>
      </c>
      <c r="G43" s="44">
        <f t="shared" si="47"/>
        <v>102.78634677241978</v>
      </c>
      <c r="H43" s="44">
        <f t="shared" si="48"/>
        <v>0</v>
      </c>
      <c r="I43" s="13">
        <v>311311</v>
      </c>
      <c r="J43" s="14" t="s">
        <v>18</v>
      </c>
      <c r="K43" s="12">
        <v>36825.1</v>
      </c>
      <c r="L43" s="12"/>
      <c r="M43" s="12"/>
      <c r="N43" s="12"/>
      <c r="O43" s="12"/>
      <c r="P43" s="12"/>
      <c r="Q43" s="60">
        <v>311311</v>
      </c>
      <c r="R43" s="53" t="s">
        <v>18</v>
      </c>
      <c r="S43" s="68"/>
      <c r="T43" s="31"/>
      <c r="U43" s="31"/>
      <c r="V43" s="31"/>
      <c r="W43" s="31"/>
      <c r="X43" s="31"/>
      <c r="Y43" s="136"/>
      <c r="Z43" s="31"/>
      <c r="AA43" s="31">
        <f t="shared" ref="AA43:AA65" si="49">E43-K43-L43-M43-N43-O43-P43-S43-T43-U43-V43-W43-X43-Y43-Z43</f>
        <v>0</v>
      </c>
    </row>
    <row r="44" spans="1:27" s="2" customFormat="1" x14ac:dyDescent="0.25">
      <c r="A44" s="15">
        <v>311</v>
      </c>
      <c r="B44" s="16" t="s">
        <v>19</v>
      </c>
      <c r="C44" s="17">
        <f>SUM(C41:C43)</f>
        <v>787149.11</v>
      </c>
      <c r="D44" s="17">
        <v>946210</v>
      </c>
      <c r="E44" s="17">
        <f t="shared" ref="E44" si="50">SUM(E41:E43)</f>
        <v>895338.85</v>
      </c>
      <c r="F44" s="19">
        <f>F41+F43</f>
        <v>0</v>
      </c>
      <c r="G44" s="45">
        <f t="shared" si="47"/>
        <v>113.7445038844038</v>
      </c>
      <c r="H44" s="45">
        <f t="shared" si="48"/>
        <v>94.623693471850856</v>
      </c>
      <c r="I44" s="15">
        <v>311</v>
      </c>
      <c r="J44" s="16" t="s">
        <v>19</v>
      </c>
      <c r="K44" s="17">
        <f>SUM(K41:K43)</f>
        <v>895080.5</v>
      </c>
      <c r="L44" s="17">
        <f t="shared" ref="L44:P44" si="51">SUM(L41:L43)</f>
        <v>258.35000000000002</v>
      </c>
      <c r="M44" s="17">
        <f t="shared" si="51"/>
        <v>0</v>
      </c>
      <c r="N44" s="17">
        <f t="shared" si="51"/>
        <v>0</v>
      </c>
      <c r="O44" s="17">
        <f t="shared" si="51"/>
        <v>0</v>
      </c>
      <c r="P44" s="17">
        <f t="shared" si="51"/>
        <v>0</v>
      </c>
      <c r="Q44" s="61">
        <v>311</v>
      </c>
      <c r="R44" s="54" t="s">
        <v>19</v>
      </c>
      <c r="S44" s="17">
        <f>SUM(S41:S43)</f>
        <v>0</v>
      </c>
      <c r="T44" s="17">
        <f t="shared" ref="T44:Z44" si="52">SUM(T41:T43)</f>
        <v>0</v>
      </c>
      <c r="U44" s="17">
        <f t="shared" si="52"/>
        <v>0</v>
      </c>
      <c r="V44" s="17">
        <f t="shared" si="52"/>
        <v>0</v>
      </c>
      <c r="W44" s="17">
        <f t="shared" si="52"/>
        <v>0</v>
      </c>
      <c r="X44" s="17">
        <f t="shared" si="52"/>
        <v>0</v>
      </c>
      <c r="Y44" s="17">
        <f t="shared" si="52"/>
        <v>0</v>
      </c>
      <c r="Z44" s="17">
        <f t="shared" si="52"/>
        <v>0</v>
      </c>
      <c r="AA44" s="69">
        <f t="shared" ref="AA44" si="53">SUM(AA41:AA43)</f>
        <v>-2.3305801732931286E-11</v>
      </c>
    </row>
    <row r="45" spans="1:27" x14ac:dyDescent="0.25">
      <c r="A45" s="13">
        <v>312121</v>
      </c>
      <c r="B45" s="14" t="s">
        <v>20</v>
      </c>
      <c r="C45" s="12">
        <v>17119.900000000001</v>
      </c>
      <c r="D45" s="12"/>
      <c r="E45" s="12">
        <v>16266.05</v>
      </c>
      <c r="G45" s="44">
        <f t="shared" si="47"/>
        <v>95.012529278792499</v>
      </c>
      <c r="H45" s="44">
        <f t="shared" si="48"/>
        <v>0</v>
      </c>
      <c r="I45" s="13">
        <v>312121</v>
      </c>
      <c r="J45" s="14" t="s">
        <v>20</v>
      </c>
      <c r="K45" s="12">
        <v>16266.05</v>
      </c>
      <c r="L45" s="12"/>
      <c r="M45" s="12"/>
      <c r="N45" s="12"/>
      <c r="O45" s="12"/>
      <c r="P45" s="12"/>
      <c r="Q45" s="60">
        <v>312121</v>
      </c>
      <c r="R45" s="53" t="s">
        <v>20</v>
      </c>
      <c r="S45" s="68"/>
      <c r="T45" s="31"/>
      <c r="U45" s="31"/>
      <c r="V45" s="31"/>
      <c r="W45" s="31"/>
      <c r="X45" s="31"/>
      <c r="Y45" s="136"/>
      <c r="Z45" s="31"/>
      <c r="AA45" s="31">
        <f t="shared" si="49"/>
        <v>0</v>
      </c>
    </row>
    <row r="46" spans="1:27" x14ac:dyDescent="0.25">
      <c r="A46" s="13">
        <v>312131</v>
      </c>
      <c r="B46" s="14" t="s">
        <v>21</v>
      </c>
      <c r="C46" s="12">
        <v>900</v>
      </c>
      <c r="D46" s="12"/>
      <c r="E46" s="12">
        <v>900</v>
      </c>
      <c r="G46" s="44">
        <f t="shared" si="47"/>
        <v>100</v>
      </c>
      <c r="H46" s="44">
        <f t="shared" si="48"/>
        <v>0</v>
      </c>
      <c r="I46" s="13">
        <v>312131</v>
      </c>
      <c r="J46" s="14" t="s">
        <v>21</v>
      </c>
      <c r="K46" s="12">
        <v>900</v>
      </c>
      <c r="L46" s="17"/>
      <c r="M46" s="17"/>
      <c r="N46" s="12"/>
      <c r="O46" s="17"/>
      <c r="P46" s="12"/>
      <c r="Q46" s="60">
        <v>312131</v>
      </c>
      <c r="R46" s="53" t="s">
        <v>21</v>
      </c>
      <c r="S46" s="69"/>
      <c r="T46" s="32"/>
      <c r="U46" s="32"/>
      <c r="V46" s="32"/>
      <c r="W46" s="32"/>
      <c r="X46" s="32"/>
      <c r="Y46" s="137"/>
      <c r="Z46" s="32"/>
      <c r="AA46" s="31">
        <f t="shared" si="49"/>
        <v>0</v>
      </c>
    </row>
    <row r="47" spans="1:27" x14ac:dyDescent="0.25">
      <c r="A47" s="13">
        <v>312141</v>
      </c>
      <c r="B47" s="14" t="s">
        <v>22</v>
      </c>
      <c r="C47" s="12"/>
      <c r="D47" s="12"/>
      <c r="E47" s="12">
        <v>3167.58</v>
      </c>
      <c r="G47" s="44">
        <f t="shared" si="47"/>
        <v>0</v>
      </c>
      <c r="H47" s="44">
        <f t="shared" si="48"/>
        <v>0</v>
      </c>
      <c r="I47" s="13">
        <v>312141</v>
      </c>
      <c r="J47" s="14" t="s">
        <v>22</v>
      </c>
      <c r="K47" s="12">
        <v>3167.58</v>
      </c>
      <c r="L47" s="12"/>
      <c r="M47" s="12"/>
      <c r="N47" s="12"/>
      <c r="O47" s="12"/>
      <c r="P47" s="12"/>
      <c r="Q47" s="60">
        <v>312141</v>
      </c>
      <c r="R47" s="53" t="s">
        <v>22</v>
      </c>
      <c r="S47" s="68"/>
      <c r="T47" s="31"/>
      <c r="U47" s="31"/>
      <c r="V47" s="31"/>
      <c r="W47" s="31"/>
      <c r="X47" s="31"/>
      <c r="Y47" s="136"/>
      <c r="Z47" s="31"/>
      <c r="AA47" s="31">
        <f t="shared" si="49"/>
        <v>0</v>
      </c>
    </row>
    <row r="48" spans="1:27" x14ac:dyDescent="0.25">
      <c r="A48" s="13">
        <v>312151</v>
      </c>
      <c r="B48" s="14" t="s">
        <v>23</v>
      </c>
      <c r="C48" s="12">
        <v>662.16</v>
      </c>
      <c r="D48" s="12"/>
      <c r="E48" s="12">
        <v>1103.5999999999999</v>
      </c>
      <c r="G48" s="44">
        <f t="shared" si="47"/>
        <v>166.66666666666666</v>
      </c>
      <c r="H48" s="44">
        <f t="shared" si="48"/>
        <v>0</v>
      </c>
      <c r="I48" s="13">
        <v>312151</v>
      </c>
      <c r="J48" s="14" t="s">
        <v>23</v>
      </c>
      <c r="K48" s="12">
        <v>1103.5999999999999</v>
      </c>
      <c r="L48" s="17"/>
      <c r="M48" s="17"/>
      <c r="N48" s="17"/>
      <c r="O48" s="17"/>
      <c r="P48" s="17"/>
      <c r="Q48" s="60">
        <v>312151</v>
      </c>
      <c r="R48" s="53" t="s">
        <v>23</v>
      </c>
      <c r="S48" s="69"/>
      <c r="T48" s="32"/>
      <c r="U48" s="32"/>
      <c r="V48" s="32"/>
      <c r="W48" s="32"/>
      <c r="X48" s="32"/>
      <c r="Y48" s="137"/>
      <c r="Z48" s="32"/>
      <c r="AA48" s="31">
        <f t="shared" si="49"/>
        <v>0</v>
      </c>
    </row>
    <row r="49" spans="1:27" x14ac:dyDescent="0.25">
      <c r="A49" s="13">
        <v>312161</v>
      </c>
      <c r="B49" s="14" t="s">
        <v>24</v>
      </c>
      <c r="C49" s="12">
        <v>9300</v>
      </c>
      <c r="D49" s="12"/>
      <c r="E49" s="12">
        <v>9900</v>
      </c>
      <c r="G49" s="44">
        <f t="shared" si="47"/>
        <v>106.45161290322579</v>
      </c>
      <c r="H49" s="44">
        <f t="shared" si="48"/>
        <v>0</v>
      </c>
      <c r="I49" s="13">
        <v>312161</v>
      </c>
      <c r="J49" s="14" t="s">
        <v>24</v>
      </c>
      <c r="K49" s="12">
        <v>9900</v>
      </c>
      <c r="L49" s="12"/>
      <c r="M49" s="12"/>
      <c r="N49" s="12"/>
      <c r="O49" s="12"/>
      <c r="P49" s="12"/>
      <c r="Q49" s="60">
        <v>312161</v>
      </c>
      <c r="R49" s="53" t="s">
        <v>24</v>
      </c>
      <c r="S49" s="68"/>
      <c r="T49" s="31"/>
      <c r="U49" s="31"/>
      <c r="V49" s="31"/>
      <c r="W49" s="31"/>
      <c r="X49" s="31"/>
      <c r="Y49" s="136"/>
      <c r="Z49" s="31"/>
      <c r="AA49" s="31">
        <f t="shared" si="49"/>
        <v>0</v>
      </c>
    </row>
    <row r="50" spans="1:27" x14ac:dyDescent="0.25">
      <c r="A50" s="15">
        <v>312</v>
      </c>
      <c r="B50" s="16" t="s">
        <v>25</v>
      </c>
      <c r="C50" s="17">
        <f>SUM(C45:C49)</f>
        <v>27982.06</v>
      </c>
      <c r="D50" s="17">
        <v>33200</v>
      </c>
      <c r="E50" s="17">
        <f t="shared" ref="E50" si="54">SUM(E45:E49)</f>
        <v>31337.229999999996</v>
      </c>
      <c r="F50" s="19">
        <f>SUM(F45:F49)</f>
        <v>0</v>
      </c>
      <c r="G50" s="45">
        <f t="shared" si="47"/>
        <v>111.99043244135704</v>
      </c>
      <c r="H50" s="45">
        <f t="shared" si="48"/>
        <v>94.389246987951793</v>
      </c>
      <c r="I50" s="15">
        <v>312</v>
      </c>
      <c r="J50" s="16" t="s">
        <v>25</v>
      </c>
      <c r="K50" s="17">
        <f>SUM(K45:K49)</f>
        <v>31337.229999999996</v>
      </c>
      <c r="L50" s="17">
        <f t="shared" ref="L50:P50" si="55">SUM(L45:L49)</f>
        <v>0</v>
      </c>
      <c r="M50" s="17">
        <f t="shared" si="55"/>
        <v>0</v>
      </c>
      <c r="N50" s="17">
        <f t="shared" si="55"/>
        <v>0</v>
      </c>
      <c r="O50" s="17">
        <f t="shared" si="55"/>
        <v>0</v>
      </c>
      <c r="P50" s="17">
        <f t="shared" si="55"/>
        <v>0</v>
      </c>
      <c r="Q50" s="61">
        <v>312</v>
      </c>
      <c r="R50" s="54" t="s">
        <v>25</v>
      </c>
      <c r="S50" s="17">
        <f>SUM(S45:S49)</f>
        <v>0</v>
      </c>
      <c r="T50" s="17">
        <f t="shared" ref="T50:Z50" si="56">SUM(T45:T49)</f>
        <v>0</v>
      </c>
      <c r="U50" s="17">
        <f t="shared" si="56"/>
        <v>0</v>
      </c>
      <c r="V50" s="17">
        <f t="shared" si="56"/>
        <v>0</v>
      </c>
      <c r="W50" s="17">
        <f t="shared" si="56"/>
        <v>0</v>
      </c>
      <c r="X50" s="17">
        <f t="shared" si="56"/>
        <v>0</v>
      </c>
      <c r="Y50" s="17">
        <f t="shared" si="56"/>
        <v>0</v>
      </c>
      <c r="Z50" s="17">
        <f t="shared" si="56"/>
        <v>0</v>
      </c>
      <c r="AA50" s="32">
        <f t="shared" ref="AA50" si="57">SUM(AA45:AA49)</f>
        <v>0</v>
      </c>
    </row>
    <row r="51" spans="1:27" x14ac:dyDescent="0.25">
      <c r="A51" s="13">
        <v>313111</v>
      </c>
      <c r="B51" s="14" t="s">
        <v>189</v>
      </c>
      <c r="C51" s="12"/>
      <c r="D51" s="75"/>
      <c r="E51" s="12"/>
      <c r="G51" s="44">
        <f t="shared" si="47"/>
        <v>0</v>
      </c>
      <c r="H51" s="44">
        <f t="shared" si="48"/>
        <v>0</v>
      </c>
      <c r="I51" s="13">
        <v>313111</v>
      </c>
      <c r="J51" s="14" t="s">
        <v>189</v>
      </c>
      <c r="K51" s="12"/>
      <c r="L51" s="12"/>
      <c r="M51" s="12"/>
      <c r="N51" s="12"/>
      <c r="O51" s="12"/>
      <c r="P51" s="12"/>
      <c r="Q51" s="60">
        <v>313111</v>
      </c>
      <c r="R51" s="53" t="s">
        <v>189</v>
      </c>
      <c r="S51" s="68"/>
      <c r="T51" s="31"/>
      <c r="U51" s="31"/>
      <c r="V51" s="31"/>
      <c r="W51" s="31"/>
      <c r="X51" s="31"/>
      <c r="Y51" s="136"/>
      <c r="Z51" s="31"/>
      <c r="AA51" s="31">
        <f t="shared" si="49"/>
        <v>0</v>
      </c>
    </row>
    <row r="52" spans="1:27" x14ac:dyDescent="0.25">
      <c r="A52" s="13">
        <v>313211</v>
      </c>
      <c r="B52" s="14" t="s">
        <v>26</v>
      </c>
      <c r="C52" s="12">
        <v>122612.21</v>
      </c>
      <c r="D52" s="12"/>
      <c r="E52" s="12">
        <v>146030.97</v>
      </c>
      <c r="G52" s="44">
        <f t="shared" si="47"/>
        <v>119.09985963061915</v>
      </c>
      <c r="H52" s="44">
        <f t="shared" si="48"/>
        <v>0</v>
      </c>
      <c r="I52" s="13">
        <v>313211</v>
      </c>
      <c r="J52" s="14" t="s">
        <v>26</v>
      </c>
      <c r="K52" s="12">
        <v>145988.34</v>
      </c>
      <c r="L52" s="12">
        <v>42.63</v>
      </c>
      <c r="M52" s="12"/>
      <c r="N52" s="12"/>
      <c r="O52" s="12"/>
      <c r="P52" s="12"/>
      <c r="Q52" s="60">
        <v>313211</v>
      </c>
      <c r="R52" s="53" t="s">
        <v>26</v>
      </c>
      <c r="S52" s="68"/>
      <c r="T52" s="31"/>
      <c r="U52" s="31"/>
      <c r="V52" s="31"/>
      <c r="W52" s="31"/>
      <c r="X52" s="31"/>
      <c r="Y52" s="136"/>
      <c r="Z52" s="31"/>
      <c r="AA52" s="31">
        <f t="shared" si="49"/>
        <v>4.6540549192286562E-12</v>
      </c>
    </row>
    <row r="53" spans="1:27" x14ac:dyDescent="0.25">
      <c r="A53" s="13">
        <v>313221</v>
      </c>
      <c r="B53" s="14" t="s">
        <v>176</v>
      </c>
      <c r="C53" s="12">
        <v>2.25</v>
      </c>
      <c r="D53" s="12"/>
      <c r="E53" s="12"/>
      <c r="G53" s="44">
        <f t="shared" si="47"/>
        <v>0</v>
      </c>
      <c r="H53" s="44">
        <f t="shared" si="48"/>
        <v>0</v>
      </c>
      <c r="I53" s="13">
        <v>313221</v>
      </c>
      <c r="J53" s="96" t="s">
        <v>176</v>
      </c>
      <c r="K53" s="12"/>
      <c r="L53" s="12"/>
      <c r="M53" s="12"/>
      <c r="N53" s="12"/>
      <c r="O53" s="12"/>
      <c r="P53" s="12"/>
      <c r="Q53" s="60">
        <v>313221</v>
      </c>
      <c r="R53" s="123" t="s">
        <v>176</v>
      </c>
      <c r="S53" s="68"/>
      <c r="T53" s="31"/>
      <c r="U53" s="31"/>
      <c r="V53" s="31"/>
      <c r="W53" s="31"/>
      <c r="X53" s="31"/>
      <c r="Y53" s="136"/>
      <c r="Z53" s="31"/>
      <c r="AA53" s="31">
        <f t="shared" si="49"/>
        <v>0</v>
      </c>
    </row>
    <row r="54" spans="1:27" x14ac:dyDescent="0.25">
      <c r="A54" s="13">
        <v>313321</v>
      </c>
      <c r="B54" s="14" t="s">
        <v>177</v>
      </c>
      <c r="C54" s="12">
        <v>7.73</v>
      </c>
      <c r="D54" s="12"/>
      <c r="E54" s="12"/>
      <c r="G54" s="44">
        <f t="shared" si="47"/>
        <v>0</v>
      </c>
      <c r="H54" s="44">
        <f t="shared" si="48"/>
        <v>0</v>
      </c>
      <c r="I54" s="13">
        <v>313321</v>
      </c>
      <c r="J54" s="96" t="s">
        <v>177</v>
      </c>
      <c r="K54" s="12"/>
      <c r="L54" s="12"/>
      <c r="M54" s="12"/>
      <c r="N54" s="12"/>
      <c r="O54" s="12"/>
      <c r="P54" s="12"/>
      <c r="Q54" s="60">
        <v>313321</v>
      </c>
      <c r="R54" s="123" t="s">
        <v>178</v>
      </c>
      <c r="S54" s="68"/>
      <c r="T54" s="31"/>
      <c r="U54" s="31"/>
      <c r="V54" s="31"/>
      <c r="W54" s="31"/>
      <c r="X54" s="31"/>
      <c r="Y54" s="136"/>
      <c r="Z54" s="31"/>
      <c r="AA54" s="31">
        <f t="shared" si="49"/>
        <v>0</v>
      </c>
    </row>
    <row r="55" spans="1:27" x14ac:dyDescent="0.25">
      <c r="A55" s="15">
        <v>313</v>
      </c>
      <c r="B55" s="16" t="s">
        <v>27</v>
      </c>
      <c r="C55" s="17">
        <f>SUM(C51:C54)</f>
        <v>122622.19</v>
      </c>
      <c r="D55" s="17">
        <v>156140</v>
      </c>
      <c r="E55" s="17">
        <f t="shared" ref="E55" si="58">SUM(E51:E54)</f>
        <v>146030.97</v>
      </c>
      <c r="F55" s="19" t="e">
        <f>F52+#REF!+#REF!</f>
        <v>#REF!</v>
      </c>
      <c r="G55" s="45">
        <f t="shared" si="47"/>
        <v>119.09016630676714</v>
      </c>
      <c r="H55" s="45">
        <f t="shared" si="48"/>
        <v>93.525662866658138</v>
      </c>
      <c r="I55" s="15">
        <v>313</v>
      </c>
      <c r="J55" s="16" t="s">
        <v>27</v>
      </c>
      <c r="K55" s="17">
        <f>SUM(K51:K54)</f>
        <v>145988.34</v>
      </c>
      <c r="L55" s="17">
        <f t="shared" ref="L55:P55" si="59">SUM(L51:L54)</f>
        <v>42.63</v>
      </c>
      <c r="M55" s="17">
        <f t="shared" si="59"/>
        <v>0</v>
      </c>
      <c r="N55" s="17">
        <f t="shared" si="59"/>
        <v>0</v>
      </c>
      <c r="O55" s="17">
        <f t="shared" si="59"/>
        <v>0</v>
      </c>
      <c r="P55" s="17">
        <f t="shared" si="59"/>
        <v>0</v>
      </c>
      <c r="Q55" s="61">
        <v>313</v>
      </c>
      <c r="R55" s="54" t="s">
        <v>27</v>
      </c>
      <c r="S55" s="17">
        <f>SUM(S51:S54)</f>
        <v>0</v>
      </c>
      <c r="T55" s="17">
        <f t="shared" ref="T55:Z55" si="60">SUM(T51:T54)</f>
        <v>0</v>
      </c>
      <c r="U55" s="17">
        <f t="shared" si="60"/>
        <v>0</v>
      </c>
      <c r="V55" s="17">
        <f t="shared" si="60"/>
        <v>0</v>
      </c>
      <c r="W55" s="17">
        <f t="shared" si="60"/>
        <v>0</v>
      </c>
      <c r="X55" s="17">
        <f t="shared" si="60"/>
        <v>0</v>
      </c>
      <c r="Y55" s="17">
        <f t="shared" si="60"/>
        <v>0</v>
      </c>
      <c r="Z55" s="17">
        <f t="shared" si="60"/>
        <v>0</v>
      </c>
      <c r="AA55" s="69">
        <f>SUM(AA52:AA54)</f>
        <v>4.6540549192286562E-12</v>
      </c>
    </row>
    <row r="56" spans="1:27" s="2" customFormat="1" x14ac:dyDescent="0.25">
      <c r="A56" s="15">
        <v>31</v>
      </c>
      <c r="B56" s="16" t="s">
        <v>28</v>
      </c>
      <c r="C56" s="17">
        <f>C44+C50+C55</f>
        <v>937753.3600000001</v>
      </c>
      <c r="D56" s="17">
        <f t="shared" ref="D56:E56" si="61">D44+D50+D55</f>
        <v>1135550</v>
      </c>
      <c r="E56" s="17">
        <f t="shared" si="61"/>
        <v>1072707.05</v>
      </c>
      <c r="F56" s="19" t="e">
        <f>F44+F50+F55</f>
        <v>#REF!</v>
      </c>
      <c r="G56" s="45">
        <f t="shared" si="47"/>
        <v>114.39117104309815</v>
      </c>
      <c r="H56" s="45">
        <f t="shared" si="48"/>
        <v>94.465857954295288</v>
      </c>
      <c r="I56" s="15">
        <v>31</v>
      </c>
      <c r="J56" s="16" t="s">
        <v>28</v>
      </c>
      <c r="K56" s="17">
        <f>K44+K50+K55</f>
        <v>1072406.07</v>
      </c>
      <c r="L56" s="17">
        <f t="shared" ref="L56:P56" si="62">L44+L50+L55</f>
        <v>300.98</v>
      </c>
      <c r="M56" s="17">
        <f t="shared" si="62"/>
        <v>0</v>
      </c>
      <c r="N56" s="17">
        <f t="shared" si="62"/>
        <v>0</v>
      </c>
      <c r="O56" s="17">
        <f t="shared" si="62"/>
        <v>0</v>
      </c>
      <c r="P56" s="17">
        <f t="shared" si="62"/>
        <v>0</v>
      </c>
      <c r="Q56" s="61">
        <v>31</v>
      </c>
      <c r="R56" s="54" t="s">
        <v>28</v>
      </c>
      <c r="S56" s="17">
        <f>S44+S50+S55</f>
        <v>0</v>
      </c>
      <c r="T56" s="17">
        <f t="shared" ref="T56:Z56" si="63">T44+T50+T55</f>
        <v>0</v>
      </c>
      <c r="U56" s="17">
        <f t="shared" si="63"/>
        <v>0</v>
      </c>
      <c r="V56" s="17">
        <f t="shared" si="63"/>
        <v>0</v>
      </c>
      <c r="W56" s="17">
        <f t="shared" si="63"/>
        <v>0</v>
      </c>
      <c r="X56" s="17">
        <f t="shared" si="63"/>
        <v>0</v>
      </c>
      <c r="Y56" s="17">
        <f t="shared" si="63"/>
        <v>0</v>
      </c>
      <c r="Z56" s="17">
        <f t="shared" si="63"/>
        <v>0</v>
      </c>
      <c r="AA56" s="32">
        <f t="shared" ref="AA56" si="64">AA44+AA50+AA55</f>
        <v>-1.865174681370263E-11</v>
      </c>
    </row>
    <row r="57" spans="1:27" x14ac:dyDescent="0.25">
      <c r="A57" s="13">
        <v>321111</v>
      </c>
      <c r="B57" s="14" t="s">
        <v>29</v>
      </c>
      <c r="C57" s="12">
        <v>3198</v>
      </c>
      <c r="D57" s="12"/>
      <c r="E57" s="12">
        <v>3042</v>
      </c>
      <c r="G57" s="44">
        <f t="shared" si="47"/>
        <v>95.121951219512198</v>
      </c>
      <c r="H57" s="44">
        <f t="shared" si="48"/>
        <v>0</v>
      </c>
      <c r="I57" s="13">
        <v>321111</v>
      </c>
      <c r="J57" s="14" t="s">
        <v>29</v>
      </c>
      <c r="K57" s="17"/>
      <c r="L57" s="12">
        <v>180</v>
      </c>
      <c r="M57" s="12">
        <v>2862</v>
      </c>
      <c r="N57" s="12"/>
      <c r="O57" s="17"/>
      <c r="P57" s="17"/>
      <c r="Q57" s="60">
        <v>321111</v>
      </c>
      <c r="R57" s="53" t="s">
        <v>29</v>
      </c>
      <c r="S57" s="69"/>
      <c r="T57" s="31"/>
      <c r="U57" s="32"/>
      <c r="V57" s="31"/>
      <c r="W57" s="31"/>
      <c r="X57" s="32"/>
      <c r="Y57" s="137"/>
      <c r="Z57" s="32"/>
      <c r="AA57" s="31">
        <f t="shared" si="49"/>
        <v>0</v>
      </c>
    </row>
    <row r="58" spans="1:27" x14ac:dyDescent="0.25">
      <c r="A58" s="13">
        <v>321121</v>
      </c>
      <c r="B58" s="14" t="s">
        <v>30</v>
      </c>
      <c r="C58" s="12">
        <v>1200</v>
      </c>
      <c r="D58" s="12"/>
      <c r="E58" s="12">
        <v>2500</v>
      </c>
      <c r="G58" s="44">
        <f t="shared" si="47"/>
        <v>208.33333333333334</v>
      </c>
      <c r="H58" s="44">
        <f t="shared" si="48"/>
        <v>0</v>
      </c>
      <c r="I58" s="13">
        <v>321121</v>
      </c>
      <c r="J58" s="14" t="s">
        <v>30</v>
      </c>
      <c r="K58" s="17"/>
      <c r="L58" s="17"/>
      <c r="M58" s="12">
        <v>2010</v>
      </c>
      <c r="N58" s="17"/>
      <c r="O58" s="17"/>
      <c r="P58" s="17"/>
      <c r="Q58" s="60">
        <v>321121</v>
      </c>
      <c r="R58" s="53" t="s">
        <v>30</v>
      </c>
      <c r="S58" s="68">
        <v>490</v>
      </c>
      <c r="T58" s="31"/>
      <c r="U58" s="32"/>
      <c r="V58" s="32"/>
      <c r="W58" s="32"/>
      <c r="X58" s="32"/>
      <c r="Y58" s="137"/>
      <c r="Z58" s="32"/>
      <c r="AA58" s="31">
        <f t="shared" si="49"/>
        <v>0</v>
      </c>
    </row>
    <row r="59" spans="1:27" x14ac:dyDescent="0.25">
      <c r="A59" s="13">
        <v>321131</v>
      </c>
      <c r="B59" s="14" t="s">
        <v>31</v>
      </c>
      <c r="C59" s="12">
        <v>1008.42</v>
      </c>
      <c r="D59" s="12"/>
      <c r="E59" s="12">
        <v>2226.2399999999998</v>
      </c>
      <c r="G59" s="44">
        <f t="shared" si="47"/>
        <v>220.76515737490331</v>
      </c>
      <c r="H59" s="44">
        <f t="shared" si="48"/>
        <v>0</v>
      </c>
      <c r="I59" s="13">
        <v>321131</v>
      </c>
      <c r="J59" s="14" t="s">
        <v>31</v>
      </c>
      <c r="K59" s="12"/>
      <c r="L59" s="12">
        <v>636.94000000000005</v>
      </c>
      <c r="M59" s="12">
        <v>1589.3</v>
      </c>
      <c r="N59" s="12"/>
      <c r="O59" s="12"/>
      <c r="P59" s="12"/>
      <c r="Q59" s="60">
        <v>321131</v>
      </c>
      <c r="R59" s="53" t="s">
        <v>31</v>
      </c>
      <c r="S59" s="68"/>
      <c r="T59" s="31"/>
      <c r="U59" s="31"/>
      <c r="V59" s="31"/>
      <c r="W59" s="31"/>
      <c r="X59" s="31"/>
      <c r="Y59" s="136"/>
      <c r="Z59" s="31"/>
      <c r="AA59" s="31">
        <f t="shared" si="49"/>
        <v>-2.2737367544323206E-13</v>
      </c>
    </row>
    <row r="60" spans="1:27" x14ac:dyDescent="0.25">
      <c r="A60" s="13">
        <v>321141</v>
      </c>
      <c r="B60" s="14" t="s">
        <v>396</v>
      </c>
      <c r="C60" s="12"/>
      <c r="D60" s="12"/>
      <c r="E60" s="12"/>
      <c r="G60" s="44">
        <f t="shared" si="47"/>
        <v>0</v>
      </c>
      <c r="H60" s="44">
        <f t="shared" si="48"/>
        <v>0</v>
      </c>
      <c r="I60" s="13">
        <v>321141</v>
      </c>
      <c r="J60" s="14" t="s">
        <v>396</v>
      </c>
      <c r="K60" s="12"/>
      <c r="L60" s="12"/>
      <c r="M60" s="12"/>
      <c r="N60" s="12"/>
      <c r="O60" s="12"/>
      <c r="P60" s="12"/>
      <c r="Q60" s="60">
        <v>321141</v>
      </c>
      <c r="R60" s="53" t="s">
        <v>396</v>
      </c>
      <c r="S60" s="68"/>
      <c r="T60" s="31"/>
      <c r="U60" s="31"/>
      <c r="V60" s="31"/>
      <c r="W60" s="31"/>
      <c r="X60" s="31"/>
      <c r="Y60" s="136"/>
      <c r="Z60" s="31"/>
      <c r="AA60" s="31">
        <f t="shared" si="49"/>
        <v>0</v>
      </c>
    </row>
    <row r="61" spans="1:27" x14ac:dyDescent="0.25">
      <c r="A61" s="13">
        <v>321151</v>
      </c>
      <c r="B61" s="14" t="s">
        <v>32</v>
      </c>
      <c r="C61" s="12">
        <v>2367.84</v>
      </c>
      <c r="D61" s="12"/>
      <c r="E61" s="12">
        <v>2724.21</v>
      </c>
      <c r="G61" s="44">
        <f t="shared" si="47"/>
        <v>115.05042570443949</v>
      </c>
      <c r="H61" s="44">
        <f t="shared" si="48"/>
        <v>0</v>
      </c>
      <c r="I61" s="13">
        <v>321151</v>
      </c>
      <c r="J61" s="14" t="s">
        <v>32</v>
      </c>
      <c r="K61" s="17"/>
      <c r="L61" s="12">
        <v>36.28</v>
      </c>
      <c r="M61" s="12">
        <v>2556.9299999999998</v>
      </c>
      <c r="N61" s="17"/>
      <c r="O61" s="17"/>
      <c r="P61" s="17"/>
      <c r="Q61" s="60">
        <v>321151</v>
      </c>
      <c r="R61" s="53" t="s">
        <v>32</v>
      </c>
      <c r="S61" s="31">
        <v>82</v>
      </c>
      <c r="T61" s="31">
        <v>49</v>
      </c>
      <c r="U61" s="32"/>
      <c r="V61" s="31"/>
      <c r="W61" s="31"/>
      <c r="X61" s="32"/>
      <c r="Y61" s="137"/>
      <c r="Z61" s="32"/>
      <c r="AA61" s="31">
        <f t="shared" si="49"/>
        <v>0</v>
      </c>
    </row>
    <row r="62" spans="1:27" x14ac:dyDescent="0.25">
      <c r="A62" s="13">
        <v>321161</v>
      </c>
      <c r="B62" s="14" t="s">
        <v>33</v>
      </c>
      <c r="C62" s="12"/>
      <c r="D62" s="12"/>
      <c r="E62" s="12"/>
      <c r="G62" s="44">
        <f t="shared" si="47"/>
        <v>0</v>
      </c>
      <c r="H62" s="44">
        <f t="shared" si="48"/>
        <v>0</v>
      </c>
      <c r="I62" s="13">
        <v>321161</v>
      </c>
      <c r="J62" s="14" t="s">
        <v>33</v>
      </c>
      <c r="K62" s="17"/>
      <c r="L62" s="17"/>
      <c r="M62" s="12"/>
      <c r="N62" s="17"/>
      <c r="O62" s="17"/>
      <c r="P62" s="17"/>
      <c r="Q62" s="60">
        <v>321161</v>
      </c>
      <c r="R62" s="53" t="s">
        <v>33</v>
      </c>
      <c r="S62" s="69"/>
      <c r="T62" s="32"/>
      <c r="U62" s="32"/>
      <c r="V62" s="32"/>
      <c r="W62" s="32"/>
      <c r="X62" s="32"/>
      <c r="Y62" s="137"/>
      <c r="Z62" s="32"/>
      <c r="AA62" s="31">
        <f t="shared" si="49"/>
        <v>0</v>
      </c>
    </row>
    <row r="63" spans="1:27" x14ac:dyDescent="0.25">
      <c r="A63" s="13">
        <v>321191</v>
      </c>
      <c r="B63" s="14" t="s">
        <v>395</v>
      </c>
      <c r="C63" s="12"/>
      <c r="D63" s="12"/>
      <c r="E63" s="12"/>
      <c r="G63" s="44">
        <f t="shared" si="47"/>
        <v>0</v>
      </c>
      <c r="H63" s="44">
        <f t="shared" si="48"/>
        <v>0</v>
      </c>
      <c r="I63" s="13">
        <v>321191</v>
      </c>
      <c r="J63" s="14" t="s">
        <v>395</v>
      </c>
      <c r="K63" s="17"/>
      <c r="L63" s="17"/>
      <c r="M63" s="12"/>
      <c r="N63" s="17"/>
      <c r="O63" s="17"/>
      <c r="P63" s="17"/>
      <c r="Q63" s="60">
        <v>321191</v>
      </c>
      <c r="R63" s="14" t="s">
        <v>395</v>
      </c>
      <c r="S63" s="69"/>
      <c r="T63" s="32"/>
      <c r="U63" s="32"/>
      <c r="V63" s="32"/>
      <c r="W63" s="32"/>
      <c r="X63" s="32"/>
      <c r="Y63" s="137"/>
      <c r="Z63" s="32"/>
      <c r="AA63" s="31">
        <f t="shared" si="49"/>
        <v>0</v>
      </c>
    </row>
    <row r="64" spans="1:27" s="2" customFormat="1" x14ac:dyDescent="0.25">
      <c r="A64" s="15">
        <v>3211</v>
      </c>
      <c r="B64" s="16" t="s">
        <v>34</v>
      </c>
      <c r="C64" s="17">
        <f>SUM(C57:C63)</f>
        <v>7774.26</v>
      </c>
      <c r="D64" s="17">
        <f t="shared" ref="D64:E64" si="65">SUM(D57:D63)</f>
        <v>0</v>
      </c>
      <c r="E64" s="17">
        <f t="shared" si="65"/>
        <v>10492.45</v>
      </c>
      <c r="F64" s="19">
        <f>SUM(F57:F62)</f>
        <v>0</v>
      </c>
      <c r="G64" s="45">
        <f t="shared" si="47"/>
        <v>134.96397084738612</v>
      </c>
      <c r="H64" s="45">
        <f t="shared" si="48"/>
        <v>0</v>
      </c>
      <c r="I64" s="15">
        <v>3211</v>
      </c>
      <c r="J64" s="16" t="s">
        <v>34</v>
      </c>
      <c r="K64" s="17">
        <f>SUM(K57:K63)</f>
        <v>0</v>
      </c>
      <c r="L64" s="17">
        <f t="shared" ref="L64:P64" si="66">SUM(L57:L63)</f>
        <v>853.22</v>
      </c>
      <c r="M64" s="17">
        <f t="shared" si="66"/>
        <v>9018.23</v>
      </c>
      <c r="N64" s="17">
        <f t="shared" si="66"/>
        <v>0</v>
      </c>
      <c r="O64" s="17">
        <f t="shared" si="66"/>
        <v>0</v>
      </c>
      <c r="P64" s="17">
        <f t="shared" si="66"/>
        <v>0</v>
      </c>
      <c r="Q64" s="61">
        <v>3211</v>
      </c>
      <c r="R64" s="54" t="s">
        <v>34</v>
      </c>
      <c r="S64" s="17">
        <f>SUM(S57:S63)</f>
        <v>572</v>
      </c>
      <c r="T64" s="17">
        <f t="shared" ref="T64:Z64" si="67">SUM(T57:T63)</f>
        <v>49</v>
      </c>
      <c r="U64" s="17">
        <f t="shared" si="67"/>
        <v>0</v>
      </c>
      <c r="V64" s="17">
        <f t="shared" si="67"/>
        <v>0</v>
      </c>
      <c r="W64" s="17">
        <f t="shared" si="67"/>
        <v>0</v>
      </c>
      <c r="X64" s="17">
        <f t="shared" si="67"/>
        <v>0</v>
      </c>
      <c r="Y64" s="17">
        <f t="shared" si="67"/>
        <v>0</v>
      </c>
      <c r="Z64" s="17">
        <f t="shared" si="67"/>
        <v>0</v>
      </c>
      <c r="AA64" s="32">
        <f>SUM(AA57:AA62)</f>
        <v>-2.2737367544323206E-13</v>
      </c>
    </row>
    <row r="65" spans="1:27" x14ac:dyDescent="0.25">
      <c r="A65" s="13">
        <v>321211</v>
      </c>
      <c r="B65" s="14" t="s">
        <v>35</v>
      </c>
      <c r="C65" s="12">
        <v>10882.24</v>
      </c>
      <c r="D65" s="12"/>
      <c r="E65" s="12">
        <v>11397.88</v>
      </c>
      <c r="G65" s="44">
        <f t="shared" si="47"/>
        <v>104.73836269003441</v>
      </c>
      <c r="H65" s="44">
        <f t="shared" si="48"/>
        <v>0</v>
      </c>
      <c r="I65" s="13">
        <v>321211</v>
      </c>
      <c r="J65" s="14" t="s">
        <v>35</v>
      </c>
      <c r="K65" s="12"/>
      <c r="L65" s="12"/>
      <c r="M65" s="12">
        <v>11397.88</v>
      </c>
      <c r="N65" s="12"/>
      <c r="O65" s="12"/>
      <c r="P65" s="12"/>
      <c r="Q65" s="60">
        <v>321211</v>
      </c>
      <c r="R65" s="53" t="s">
        <v>35</v>
      </c>
      <c r="S65" s="68"/>
      <c r="T65" s="31"/>
      <c r="U65" s="31"/>
      <c r="V65" s="31"/>
      <c r="W65" s="31"/>
      <c r="X65" s="31"/>
      <c r="Y65" s="136"/>
      <c r="Z65" s="31"/>
      <c r="AA65" s="31">
        <f t="shared" si="49"/>
        <v>0</v>
      </c>
    </row>
    <row r="66" spans="1:27" s="2" customFormat="1" x14ac:dyDescent="0.25">
      <c r="A66" s="15">
        <v>3212</v>
      </c>
      <c r="B66" s="16" t="s">
        <v>36</v>
      </c>
      <c r="C66" s="17">
        <f>SUM(C65)</f>
        <v>10882.24</v>
      </c>
      <c r="D66" s="17">
        <f t="shared" ref="D66:E66" si="68">SUM(D65)</f>
        <v>0</v>
      </c>
      <c r="E66" s="17">
        <f t="shared" si="68"/>
        <v>11397.88</v>
      </c>
      <c r="F66" s="19">
        <f>F65</f>
        <v>0</v>
      </c>
      <c r="G66" s="45">
        <f t="shared" si="47"/>
        <v>104.73836269003441</v>
      </c>
      <c r="H66" s="45">
        <f t="shared" si="48"/>
        <v>0</v>
      </c>
      <c r="I66" s="15">
        <v>3212</v>
      </c>
      <c r="J66" s="16" t="s">
        <v>36</v>
      </c>
      <c r="K66" s="17">
        <f>SUM(K65)</f>
        <v>0</v>
      </c>
      <c r="L66" s="17">
        <f t="shared" ref="L66:P66" si="69">SUM(L65)</f>
        <v>0</v>
      </c>
      <c r="M66" s="17">
        <f t="shared" si="69"/>
        <v>11397.88</v>
      </c>
      <c r="N66" s="17">
        <f t="shared" si="69"/>
        <v>0</v>
      </c>
      <c r="O66" s="17">
        <f t="shared" si="69"/>
        <v>0</v>
      </c>
      <c r="P66" s="17">
        <f t="shared" si="69"/>
        <v>0</v>
      </c>
      <c r="Q66" s="61">
        <v>3212</v>
      </c>
      <c r="R66" s="54" t="s">
        <v>36</v>
      </c>
      <c r="S66" s="17">
        <f>SUM(S65)</f>
        <v>0</v>
      </c>
      <c r="T66" s="17">
        <f t="shared" ref="T66:Z66" si="70">SUM(T65)</f>
        <v>0</v>
      </c>
      <c r="U66" s="17">
        <f t="shared" si="70"/>
        <v>0</v>
      </c>
      <c r="V66" s="17">
        <f t="shared" si="70"/>
        <v>0</v>
      </c>
      <c r="W66" s="17">
        <f t="shared" si="70"/>
        <v>0</v>
      </c>
      <c r="X66" s="17">
        <f t="shared" si="70"/>
        <v>0</v>
      </c>
      <c r="Y66" s="17">
        <f t="shared" si="70"/>
        <v>0</v>
      </c>
      <c r="Z66" s="17">
        <f t="shared" si="70"/>
        <v>0</v>
      </c>
      <c r="AA66" s="31">
        <f t="shared" ref="AA66" si="71">AA65</f>
        <v>0</v>
      </c>
    </row>
    <row r="67" spans="1:27" s="2" customFormat="1" x14ac:dyDescent="0.25">
      <c r="A67" s="339" t="str">
        <f>A1</f>
        <v>KOMERCIJALNA I TRGOVAČKA ŠKOLA BJELOVAR</v>
      </c>
      <c r="B67" s="339"/>
      <c r="C67" s="339"/>
      <c r="D67" s="339"/>
      <c r="E67" s="7"/>
      <c r="F67" s="11"/>
      <c r="G67" s="41"/>
      <c r="H67" s="7"/>
      <c r="I67" s="339" t="str">
        <f>A1</f>
        <v>KOMERCIJALNA I TRGOVAČKA ŠKOLA BJELOVAR</v>
      </c>
      <c r="J67" s="339"/>
      <c r="K67" s="339"/>
      <c r="L67" s="339"/>
      <c r="M67" s="7"/>
      <c r="N67" s="7"/>
      <c r="O67" s="7"/>
      <c r="P67" s="7"/>
      <c r="Q67" s="340" t="str">
        <f>A1</f>
        <v>KOMERCIJALNA I TRGOVAČKA ŠKOLA BJELOVAR</v>
      </c>
      <c r="R67" s="340"/>
      <c r="S67" s="340"/>
      <c r="T67" s="340"/>
      <c r="U67" s="34"/>
      <c r="V67" s="34"/>
      <c r="W67" s="28"/>
      <c r="X67" s="28"/>
      <c r="Y67" s="143"/>
      <c r="Z67" s="28"/>
      <c r="AA67" s="28"/>
    </row>
    <row r="68" spans="1:27" s="2" customFormat="1" x14ac:dyDescent="0.25">
      <c r="A68" s="341" t="str">
        <f>A2</f>
        <v>BJELOVAR, POLJANA DR. FRANJE TUĐMANA 9</v>
      </c>
      <c r="B68" s="341"/>
      <c r="C68" s="341"/>
      <c r="D68" s="341"/>
      <c r="E68" s="7"/>
      <c r="F68" s="11"/>
      <c r="G68" s="41"/>
      <c r="H68" s="24" t="s">
        <v>162</v>
      </c>
      <c r="I68" s="341" t="str">
        <f>A2</f>
        <v>BJELOVAR, POLJANA DR. FRANJE TUĐMANA 9</v>
      </c>
      <c r="J68" s="341"/>
      <c r="K68" s="341"/>
      <c r="L68" s="341"/>
      <c r="M68" s="7"/>
      <c r="N68" s="7"/>
      <c r="O68" s="7"/>
      <c r="P68" s="24" t="str">
        <f>H68</f>
        <v>str.3</v>
      </c>
      <c r="Q68" s="340" t="str">
        <f>A2</f>
        <v>BJELOVAR, POLJANA DR. FRANJE TUĐMANA 9</v>
      </c>
      <c r="R68" s="340"/>
      <c r="S68" s="340"/>
      <c r="T68" s="340"/>
      <c r="U68" s="34"/>
      <c r="V68" s="34"/>
      <c r="W68" s="28"/>
      <c r="X68" s="28"/>
      <c r="Y68" s="143"/>
      <c r="Z68" s="28"/>
      <c r="AA68" s="27" t="str">
        <f>P68</f>
        <v>str.3</v>
      </c>
    </row>
    <row r="69" spans="1:27" s="2" customFormat="1" x14ac:dyDescent="0.25">
      <c r="A69" s="35"/>
      <c r="B69" s="35"/>
      <c r="C69" s="35"/>
      <c r="D69" s="35"/>
      <c r="E69" s="7"/>
      <c r="F69" s="11"/>
      <c r="G69" s="41"/>
      <c r="H69" s="24"/>
      <c r="I69" s="35"/>
      <c r="J69" s="35"/>
      <c r="K69" s="35"/>
      <c r="L69" s="35"/>
      <c r="M69" s="7"/>
      <c r="N69" s="7"/>
      <c r="O69" s="7"/>
      <c r="P69" s="24"/>
      <c r="Q69" s="57"/>
      <c r="R69" s="57"/>
      <c r="S69" s="64"/>
      <c r="T69" s="57"/>
      <c r="U69" s="34"/>
      <c r="V69" s="34"/>
      <c r="W69" s="28"/>
      <c r="X69" s="28"/>
      <c r="Y69" s="143"/>
      <c r="Z69" s="28"/>
      <c r="AA69" s="27"/>
    </row>
    <row r="70" spans="1:27" s="2" customFormat="1" ht="15.75" x14ac:dyDescent="0.3">
      <c r="A70" s="20"/>
      <c r="B70" s="332" t="str">
        <f>B4</f>
        <v>IZVJEŠTAJ O IZVRŠENJU FINANCIJSKOG PLANA  I - XII 2025.</v>
      </c>
      <c r="C70" s="332"/>
      <c r="D70" s="332"/>
      <c r="E70" s="332"/>
      <c r="F70" s="332"/>
      <c r="G70" s="332"/>
      <c r="H70" s="332"/>
      <c r="I70" s="20"/>
      <c r="J70" s="332" t="str">
        <f>B4</f>
        <v>IZVJEŠTAJ O IZVRŠENJU FINANCIJSKOG PLANA  I - XII 2025.</v>
      </c>
      <c r="K70" s="332"/>
      <c r="L70" s="332"/>
      <c r="M70" s="332"/>
      <c r="N70" s="332"/>
      <c r="O70" s="332"/>
      <c r="P70" s="332"/>
      <c r="Q70" s="57"/>
      <c r="R70" s="332" t="str">
        <f>B4</f>
        <v>IZVJEŠTAJ O IZVRŠENJU FINANCIJSKOG PLANA  I - XII 2025.</v>
      </c>
      <c r="S70" s="332"/>
      <c r="T70" s="332"/>
      <c r="U70" s="332"/>
      <c r="V70" s="332"/>
      <c r="W70" s="332"/>
      <c r="X70" s="332"/>
      <c r="Y70" s="332"/>
      <c r="Z70" s="332"/>
      <c r="AA70" s="332"/>
    </row>
    <row r="71" spans="1:27" s="2" customFormat="1" x14ac:dyDescent="0.25">
      <c r="A71" s="1"/>
      <c r="B71" s="3"/>
      <c r="C71" s="7"/>
      <c r="D71" s="7"/>
      <c r="E71" s="7"/>
      <c r="F71" s="11"/>
      <c r="G71" s="41"/>
      <c r="H71" s="7"/>
      <c r="I71" s="1"/>
      <c r="J71" s="3"/>
      <c r="K71" s="7"/>
      <c r="L71" s="7"/>
      <c r="M71" s="7"/>
      <c r="N71" s="7"/>
      <c r="O71" s="7"/>
      <c r="P71" s="7"/>
      <c r="Q71" s="58"/>
      <c r="R71" s="50"/>
      <c r="S71" s="65"/>
      <c r="T71" s="28"/>
      <c r="U71" s="28"/>
      <c r="V71" s="28"/>
      <c r="W71" s="28"/>
      <c r="X71" s="28"/>
      <c r="Y71" s="143"/>
      <c r="Z71" s="28"/>
      <c r="AA71" s="28"/>
    </row>
    <row r="72" spans="1:27" s="2" customFormat="1" ht="14.45" customHeight="1" x14ac:dyDescent="0.25">
      <c r="A72" s="4"/>
      <c r="B72" s="9"/>
      <c r="C72" s="36" t="str">
        <f t="shared" ref="C72:E73" si="72">C6</f>
        <v>IZVRŠENO</v>
      </c>
      <c r="D72" s="36" t="str">
        <f t="shared" si="72"/>
        <v>PLAN</v>
      </c>
      <c r="E72" s="36" t="str">
        <f t="shared" si="72"/>
        <v>IZVRŠENO</v>
      </c>
      <c r="F72" s="11"/>
      <c r="G72" s="42" t="str">
        <f>G6</f>
        <v>INDEKS</v>
      </c>
      <c r="H72" s="42" t="str">
        <f>H6</f>
        <v xml:space="preserve">INDEKS </v>
      </c>
      <c r="I72" s="4"/>
      <c r="J72" s="9"/>
      <c r="K72" s="333" t="str">
        <f>K6</f>
        <v>DRŽAVNI PRORAČUN</v>
      </c>
      <c r="L72" s="334"/>
      <c r="M72" s="333" t="str">
        <f>M6</f>
        <v>ŽUPANIJSKI PRORAČUN</v>
      </c>
      <c r="N72" s="335"/>
      <c r="O72" s="335"/>
      <c r="P72" s="334"/>
      <c r="Q72" s="59"/>
      <c r="R72" s="51"/>
      <c r="S72" s="336" t="str">
        <f>S6</f>
        <v>VLASTITI PRIHODI</v>
      </c>
      <c r="T72" s="337"/>
      <c r="U72" s="337"/>
      <c r="V72" s="337"/>
      <c r="W72" s="338"/>
      <c r="X72" s="337" t="str">
        <f>X6</f>
        <v>OSTALI PRIHODI</v>
      </c>
      <c r="Y72" s="337"/>
      <c r="Z72" s="337"/>
      <c r="AA72" s="338"/>
    </row>
    <row r="73" spans="1:27" s="2" customFormat="1" x14ac:dyDescent="0.25">
      <c r="A73" s="6" t="s">
        <v>6</v>
      </c>
      <c r="B73" s="10" t="s">
        <v>7</v>
      </c>
      <c r="C73" s="37" t="str">
        <f t="shared" si="72"/>
        <v>I - XII 2024.</v>
      </c>
      <c r="D73" s="37" t="str">
        <f t="shared" si="72"/>
        <v>2025.</v>
      </c>
      <c r="E73" s="37" t="str">
        <f t="shared" si="72"/>
        <v>I - XII 2025.</v>
      </c>
      <c r="F73" s="11"/>
      <c r="G73" s="43" t="str">
        <f>G7</f>
        <v>2025/2024.</v>
      </c>
      <c r="H73" s="43" t="str">
        <f>H7</f>
        <v>IZVR / PLAN</v>
      </c>
      <c r="I73" s="6" t="s">
        <v>6</v>
      </c>
      <c r="J73" s="10" t="s">
        <v>7</v>
      </c>
      <c r="K73" s="38" t="str">
        <f>K7</f>
        <v>RIZNICA</v>
      </c>
      <c r="L73" s="38" t="str">
        <f>L7</f>
        <v>OSTALO</v>
      </c>
      <c r="M73" s="38" t="str">
        <f>M7</f>
        <v>DECENTRALIZ.</v>
      </c>
      <c r="N73" s="38" t="str">
        <f>N7</f>
        <v>KNJIŽNA GRAĐA</v>
      </c>
      <c r="O73" s="38" t="str">
        <f>O7</f>
        <v>e-tehničar</v>
      </c>
      <c r="P73" s="38" t="str">
        <f>P7</f>
        <v>OSTALO</v>
      </c>
      <c r="Q73" s="49" t="s">
        <v>6</v>
      </c>
      <c r="R73" s="52" t="s">
        <v>7</v>
      </c>
      <c r="S73" s="66" t="str">
        <f>S7</f>
        <v>ERASMUS+</v>
      </c>
      <c r="T73" s="66" t="str">
        <f>T7</f>
        <v>ZAKUP</v>
      </c>
      <c r="U73" s="66" t="str">
        <f>U7</f>
        <v>KAMATA</v>
      </c>
      <c r="V73" s="66" t="str">
        <f>V7</f>
        <v>DONACIJE</v>
      </c>
      <c r="W73" s="66" t="str">
        <f>W7</f>
        <v>OSTALO</v>
      </c>
      <c r="X73" s="40" t="str">
        <f>X7</f>
        <v>KAZALIŠTE</v>
      </c>
      <c r="Y73" s="148" t="str">
        <f>Y7</f>
        <v>OSIGURANJE</v>
      </c>
      <c r="Z73" s="40" t="str">
        <f>Z7</f>
        <v>IZLETI</v>
      </c>
      <c r="AA73" s="40" t="str">
        <f>AA7</f>
        <v>OSTALO</v>
      </c>
    </row>
    <row r="74" spans="1:27" s="2" customFormat="1" x14ac:dyDescent="0.25">
      <c r="A74" s="13">
        <v>321311</v>
      </c>
      <c r="B74" s="14" t="s">
        <v>37</v>
      </c>
      <c r="C74" s="12">
        <v>10540.65</v>
      </c>
      <c r="D74" s="12"/>
      <c r="E74" s="12">
        <v>4349</v>
      </c>
      <c r="F74" s="11"/>
      <c r="G74" s="44">
        <f>IF(C74&lt;&gt;0,E74/C74*100,0)</f>
        <v>41.259315127624959</v>
      </c>
      <c r="H74" s="44">
        <f>IF(D74&lt;&gt;0,E74/D74*100,0)</f>
        <v>0</v>
      </c>
      <c r="I74" s="13">
        <v>321311</v>
      </c>
      <c r="J74" s="14" t="s">
        <v>37</v>
      </c>
      <c r="K74" s="12"/>
      <c r="L74" s="12">
        <v>60</v>
      </c>
      <c r="M74" s="12">
        <v>390</v>
      </c>
      <c r="N74" s="12"/>
      <c r="O74" s="12"/>
      <c r="P74" s="12"/>
      <c r="Q74" s="60">
        <v>321311</v>
      </c>
      <c r="R74" s="14" t="s">
        <v>37</v>
      </c>
      <c r="S74" s="31">
        <v>2226</v>
      </c>
      <c r="T74" s="31"/>
      <c r="U74" s="31"/>
      <c r="V74" s="31"/>
      <c r="W74" s="31">
        <v>1673</v>
      </c>
      <c r="X74" s="31"/>
      <c r="Y74" s="136"/>
      <c r="Z74" s="31"/>
      <c r="AA74" s="31"/>
    </row>
    <row r="75" spans="1:27" s="2" customFormat="1" x14ac:dyDescent="0.25">
      <c r="A75" s="13">
        <v>321321</v>
      </c>
      <c r="B75" s="14" t="s">
        <v>38</v>
      </c>
      <c r="C75" s="12">
        <v>56.25</v>
      </c>
      <c r="D75" s="12"/>
      <c r="E75" s="12"/>
      <c r="F75" s="11"/>
      <c r="G75" s="44">
        <f>IF(C75&lt;&gt;0,E75/C75*100,0)</f>
        <v>0</v>
      </c>
      <c r="H75" s="44">
        <f>IF(D75&lt;&gt;0,E75/D75*100,0)</f>
        <v>0</v>
      </c>
      <c r="I75" s="13">
        <v>321321</v>
      </c>
      <c r="J75" s="14" t="s">
        <v>38</v>
      </c>
      <c r="K75" s="12"/>
      <c r="L75" s="12"/>
      <c r="M75" s="12"/>
      <c r="N75" s="12"/>
      <c r="O75" s="12"/>
      <c r="P75" s="12"/>
      <c r="Q75" s="60">
        <v>321321</v>
      </c>
      <c r="R75" s="14" t="s">
        <v>38</v>
      </c>
      <c r="S75" s="31"/>
      <c r="T75" s="31"/>
      <c r="U75" s="31"/>
      <c r="V75" s="31"/>
      <c r="W75" s="31"/>
      <c r="X75" s="31"/>
      <c r="Y75" s="136"/>
      <c r="Z75" s="31"/>
      <c r="AA75" s="31">
        <f>E75-K75-L75-M75-N75-O75-P75-S75-T75-U75-V75-W75-X75-Y75-Z75</f>
        <v>0</v>
      </c>
    </row>
    <row r="76" spans="1:27" s="2" customFormat="1" x14ac:dyDescent="0.25">
      <c r="A76" s="15">
        <v>3213</v>
      </c>
      <c r="B76" s="16" t="s">
        <v>39</v>
      </c>
      <c r="C76" s="17">
        <f>C74+C75</f>
        <v>10596.9</v>
      </c>
      <c r="D76" s="17">
        <f t="shared" ref="D76:E76" si="73">D74+D75</f>
        <v>0</v>
      </c>
      <c r="E76" s="17">
        <f t="shared" si="73"/>
        <v>4349</v>
      </c>
      <c r="F76" s="19">
        <f>F73+F74</f>
        <v>0</v>
      </c>
      <c r="G76" s="45">
        <f>IF(C76&lt;&gt;0,E76/C76*100,0)</f>
        <v>41.040304239919223</v>
      </c>
      <c r="H76" s="45">
        <f>IF(D76&lt;&gt;0,E76/D76*100,0)</f>
        <v>0</v>
      </c>
      <c r="I76" s="15">
        <v>3213</v>
      </c>
      <c r="J76" s="16" t="s">
        <v>39</v>
      </c>
      <c r="K76" s="17">
        <f>K74+K75</f>
        <v>0</v>
      </c>
      <c r="L76" s="17">
        <f t="shared" ref="L76:P76" si="74">L74+L75</f>
        <v>60</v>
      </c>
      <c r="M76" s="17">
        <f t="shared" si="74"/>
        <v>390</v>
      </c>
      <c r="N76" s="17">
        <f t="shared" si="74"/>
        <v>0</v>
      </c>
      <c r="O76" s="17">
        <f t="shared" si="74"/>
        <v>0</v>
      </c>
      <c r="P76" s="17">
        <f t="shared" si="74"/>
        <v>0</v>
      </c>
      <c r="Q76" s="61">
        <v>3213</v>
      </c>
      <c r="R76" s="54" t="s">
        <v>39</v>
      </c>
      <c r="S76" s="17">
        <f>S74+S75</f>
        <v>2226</v>
      </c>
      <c r="T76" s="17">
        <f t="shared" ref="T76:AA76" si="75">T74+T75</f>
        <v>0</v>
      </c>
      <c r="U76" s="17">
        <f t="shared" si="75"/>
        <v>0</v>
      </c>
      <c r="V76" s="17">
        <f t="shared" si="75"/>
        <v>0</v>
      </c>
      <c r="W76" s="17">
        <f t="shared" si="75"/>
        <v>1673</v>
      </c>
      <c r="X76" s="17">
        <f t="shared" si="75"/>
        <v>0</v>
      </c>
      <c r="Y76" s="17">
        <f t="shared" si="75"/>
        <v>0</v>
      </c>
      <c r="Z76" s="17">
        <f t="shared" si="75"/>
        <v>0</v>
      </c>
      <c r="AA76" s="17">
        <f t="shared" si="75"/>
        <v>0</v>
      </c>
    </row>
    <row r="77" spans="1:27" s="2" customFormat="1" x14ac:dyDescent="0.25">
      <c r="A77" s="13">
        <v>321411</v>
      </c>
      <c r="B77" s="14" t="s">
        <v>161</v>
      </c>
      <c r="C77" s="12">
        <v>467.1</v>
      </c>
      <c r="D77" s="91"/>
      <c r="E77" s="12">
        <v>174.5</v>
      </c>
      <c r="F77" s="11"/>
      <c r="G77" s="44"/>
      <c r="H77" s="44"/>
      <c r="I77" s="13">
        <v>321411</v>
      </c>
      <c r="J77" s="14" t="s">
        <v>161</v>
      </c>
      <c r="K77" s="12"/>
      <c r="L77" s="12"/>
      <c r="M77" s="12">
        <v>174.5</v>
      </c>
      <c r="N77" s="12"/>
      <c r="O77" s="12"/>
      <c r="P77" s="12"/>
      <c r="Q77" s="60">
        <v>321411</v>
      </c>
      <c r="R77" s="96" t="s">
        <v>161</v>
      </c>
      <c r="S77" s="68"/>
      <c r="T77" s="31"/>
      <c r="U77" s="31"/>
      <c r="V77" s="31"/>
      <c r="W77" s="31"/>
      <c r="X77" s="31"/>
      <c r="Y77" s="136"/>
      <c r="Z77" s="31"/>
      <c r="AA77" s="31">
        <f t="shared" ref="AA77:AA80" si="76">E77-K77-L77-M77-N77-O77-P77-S77-T77-U77-V77-W77-X77-Y77-Z77</f>
        <v>0</v>
      </c>
    </row>
    <row r="78" spans="1:27" s="2" customFormat="1" x14ac:dyDescent="0.25">
      <c r="A78" s="15">
        <v>3214</v>
      </c>
      <c r="B78" s="16" t="s">
        <v>40</v>
      </c>
      <c r="C78" s="17">
        <f>SUM(C77)</f>
        <v>467.1</v>
      </c>
      <c r="D78" s="17">
        <f t="shared" ref="D78:E78" si="77">SUM(D77)</f>
        <v>0</v>
      </c>
      <c r="E78" s="17">
        <f t="shared" si="77"/>
        <v>174.5</v>
      </c>
      <c r="F78" s="19"/>
      <c r="G78" s="45">
        <f>IF(C78&lt;&gt;0,E78/C78*100,0)</f>
        <v>37.358167415970883</v>
      </c>
      <c r="H78" s="45">
        <f>IF(D78&lt;&gt;0,E78/D78*100,0)</f>
        <v>0</v>
      </c>
      <c r="I78" s="15">
        <v>3214</v>
      </c>
      <c r="J78" s="16" t="s">
        <v>40</v>
      </c>
      <c r="K78" s="17">
        <f>SUM(K77)</f>
        <v>0</v>
      </c>
      <c r="L78" s="17">
        <f t="shared" ref="L78:P78" si="78">SUM(L77)</f>
        <v>0</v>
      </c>
      <c r="M78" s="17">
        <f t="shared" si="78"/>
        <v>174.5</v>
      </c>
      <c r="N78" s="17">
        <f t="shared" si="78"/>
        <v>0</v>
      </c>
      <c r="O78" s="17">
        <f t="shared" si="78"/>
        <v>0</v>
      </c>
      <c r="P78" s="17">
        <f t="shared" si="78"/>
        <v>0</v>
      </c>
      <c r="Q78" s="61">
        <v>3214</v>
      </c>
      <c r="R78" s="54" t="s">
        <v>40</v>
      </c>
      <c r="S78" s="17">
        <f>SUM(S77)</f>
        <v>0</v>
      </c>
      <c r="T78" s="17">
        <f t="shared" ref="T78:AA78" si="79">SUM(T77)</f>
        <v>0</v>
      </c>
      <c r="U78" s="17">
        <f t="shared" si="79"/>
        <v>0</v>
      </c>
      <c r="V78" s="17">
        <f t="shared" si="79"/>
        <v>0</v>
      </c>
      <c r="W78" s="17">
        <f t="shared" si="79"/>
        <v>0</v>
      </c>
      <c r="X78" s="17">
        <f t="shared" si="79"/>
        <v>0</v>
      </c>
      <c r="Y78" s="17">
        <f t="shared" si="79"/>
        <v>0</v>
      </c>
      <c r="Z78" s="17">
        <f t="shared" si="79"/>
        <v>0</v>
      </c>
      <c r="AA78" s="17">
        <f t="shared" si="79"/>
        <v>0</v>
      </c>
    </row>
    <row r="79" spans="1:27" x14ac:dyDescent="0.25">
      <c r="A79" s="15">
        <v>321</v>
      </c>
      <c r="B79" s="16" t="s">
        <v>41</v>
      </c>
      <c r="C79" s="17">
        <f>C64+C66+C76+C78</f>
        <v>29720.5</v>
      </c>
      <c r="D79" s="17">
        <v>33610</v>
      </c>
      <c r="E79" s="17">
        <f>E64+E66+E76+E78</f>
        <v>26413.83</v>
      </c>
      <c r="F79" s="19"/>
      <c r="G79" s="45">
        <f t="shared" ref="G79:G99" si="80">IF(C79&lt;&gt;0,E79/C79*100,0)</f>
        <v>88.8741104624754</v>
      </c>
      <c r="H79" s="45">
        <f t="shared" ref="H79:H99" si="81">IF(D79&lt;&gt;0,E79/D79*100,0)</f>
        <v>78.589199642963408</v>
      </c>
      <c r="I79" s="15">
        <v>321</v>
      </c>
      <c r="J79" s="16" t="s">
        <v>41</v>
      </c>
      <c r="K79" s="17">
        <f t="shared" ref="K79:P79" si="82">K64+K66+K76+K78</f>
        <v>0</v>
      </c>
      <c r="L79" s="17">
        <f t="shared" si="82"/>
        <v>913.22</v>
      </c>
      <c r="M79" s="17">
        <f t="shared" si="82"/>
        <v>20980.61</v>
      </c>
      <c r="N79" s="17">
        <f t="shared" si="82"/>
        <v>0</v>
      </c>
      <c r="O79" s="17">
        <f t="shared" si="82"/>
        <v>0</v>
      </c>
      <c r="P79" s="17">
        <f t="shared" si="82"/>
        <v>0</v>
      </c>
      <c r="Q79" s="61">
        <v>321</v>
      </c>
      <c r="R79" s="54" t="s">
        <v>41</v>
      </c>
      <c r="S79" s="17">
        <f t="shared" ref="S79:AA79" si="83">S64+S66+S76+S78</f>
        <v>2798</v>
      </c>
      <c r="T79" s="17">
        <f t="shared" si="83"/>
        <v>49</v>
      </c>
      <c r="U79" s="17">
        <f t="shared" si="83"/>
        <v>0</v>
      </c>
      <c r="V79" s="17">
        <f t="shared" si="83"/>
        <v>0</v>
      </c>
      <c r="W79" s="17">
        <f t="shared" si="83"/>
        <v>1673</v>
      </c>
      <c r="X79" s="17">
        <f t="shared" si="83"/>
        <v>0</v>
      </c>
      <c r="Y79" s="17">
        <f t="shared" si="83"/>
        <v>0</v>
      </c>
      <c r="Z79" s="17">
        <f t="shared" si="83"/>
        <v>0</v>
      </c>
      <c r="AA79" s="264">
        <f t="shared" si="83"/>
        <v>-2.2737367544323206E-13</v>
      </c>
    </row>
    <row r="80" spans="1:27" x14ac:dyDescent="0.25">
      <c r="A80" s="13">
        <v>322111</v>
      </c>
      <c r="B80" s="14" t="s">
        <v>42</v>
      </c>
      <c r="C80" s="12">
        <v>2889.47</v>
      </c>
      <c r="D80" s="12"/>
      <c r="E80" s="12">
        <v>2072.33</v>
      </c>
      <c r="G80" s="44">
        <f t="shared" si="80"/>
        <v>71.720073231423072</v>
      </c>
      <c r="H80" s="44">
        <f t="shared" si="81"/>
        <v>0</v>
      </c>
      <c r="I80" s="13">
        <v>322111</v>
      </c>
      <c r="J80" s="14" t="s">
        <v>42</v>
      </c>
      <c r="K80" s="12"/>
      <c r="L80" s="12"/>
      <c r="M80" s="12">
        <v>2072.33</v>
      </c>
      <c r="N80" s="12"/>
      <c r="O80" s="12"/>
      <c r="P80" s="12"/>
      <c r="Q80" s="60">
        <v>322111</v>
      </c>
      <c r="R80" s="53" t="s">
        <v>42</v>
      </c>
      <c r="S80" s="68"/>
      <c r="T80" s="31"/>
      <c r="U80" s="31"/>
      <c r="V80" s="31"/>
      <c r="W80" s="31"/>
      <c r="X80" s="31"/>
      <c r="Y80" s="136"/>
      <c r="Z80" s="31"/>
      <c r="AA80" s="31">
        <f t="shared" si="76"/>
        <v>0</v>
      </c>
    </row>
    <row r="81" spans="1:27" x14ac:dyDescent="0.25">
      <c r="A81" s="13">
        <v>322121</v>
      </c>
      <c r="B81" s="14" t="s">
        <v>43</v>
      </c>
      <c r="C81" s="12">
        <v>466.99</v>
      </c>
      <c r="D81" s="12"/>
      <c r="E81" s="12">
        <v>766.8</v>
      </c>
      <c r="G81" s="44">
        <f t="shared" si="80"/>
        <v>164.20051821238141</v>
      </c>
      <c r="H81" s="44">
        <f t="shared" si="81"/>
        <v>0</v>
      </c>
      <c r="I81" s="13">
        <v>322121</v>
      </c>
      <c r="J81" s="14" t="s">
        <v>43</v>
      </c>
      <c r="K81" s="12"/>
      <c r="L81" s="12"/>
      <c r="M81" s="12">
        <v>766.8</v>
      </c>
      <c r="N81" s="12"/>
      <c r="O81" s="12"/>
      <c r="P81" s="12"/>
      <c r="Q81" s="60">
        <v>322121</v>
      </c>
      <c r="R81" s="53" t="s">
        <v>43</v>
      </c>
      <c r="S81" s="69"/>
      <c r="T81" s="31"/>
      <c r="U81" s="32"/>
      <c r="V81" s="32"/>
      <c r="W81" s="32"/>
      <c r="X81" s="32"/>
      <c r="Y81" s="137"/>
      <c r="Z81" s="32"/>
      <c r="AA81" s="31">
        <f t="shared" ref="AA81:AA98" si="84">E81-K81-L81-M81-N81-O81-P81-S81-T81-U81-V81-W81-X81-Y81-Z81</f>
        <v>0</v>
      </c>
    </row>
    <row r="82" spans="1:27" x14ac:dyDescent="0.25">
      <c r="A82" s="13">
        <v>322141</v>
      </c>
      <c r="B82" s="14" t="s">
        <v>44</v>
      </c>
      <c r="C82" s="12">
        <v>1590.58</v>
      </c>
      <c r="D82" s="12"/>
      <c r="E82" s="12">
        <v>1685.05</v>
      </c>
      <c r="G82" s="44">
        <f t="shared" si="80"/>
        <v>105.93934288121314</v>
      </c>
      <c r="H82" s="44">
        <f t="shared" si="81"/>
        <v>0</v>
      </c>
      <c r="I82" s="13">
        <v>322141</v>
      </c>
      <c r="J82" s="14" t="s">
        <v>44</v>
      </c>
      <c r="K82" s="12"/>
      <c r="L82" s="12"/>
      <c r="M82" s="12">
        <v>1685.05</v>
      </c>
      <c r="N82" s="12"/>
      <c r="O82" s="12"/>
      <c r="P82" s="12"/>
      <c r="Q82" s="60">
        <v>322141</v>
      </c>
      <c r="R82" s="53" t="s">
        <v>44</v>
      </c>
      <c r="S82" s="68"/>
      <c r="T82" s="31"/>
      <c r="U82" s="31"/>
      <c r="V82" s="31"/>
      <c r="W82" s="31"/>
      <c r="X82" s="31"/>
      <c r="Y82" s="136"/>
      <c r="Z82" s="31"/>
      <c r="AA82" s="31">
        <f t="shared" si="84"/>
        <v>0</v>
      </c>
    </row>
    <row r="83" spans="1:27" x14ac:dyDescent="0.25">
      <c r="A83" s="13">
        <v>322161</v>
      </c>
      <c r="B83" s="14" t="s">
        <v>45</v>
      </c>
      <c r="C83" s="12">
        <v>3174.16</v>
      </c>
      <c r="D83" s="12"/>
      <c r="E83" s="12">
        <v>2489.81</v>
      </c>
      <c r="G83" s="44">
        <f t="shared" si="80"/>
        <v>78.439965219144597</v>
      </c>
      <c r="H83" s="44">
        <f t="shared" si="81"/>
        <v>0</v>
      </c>
      <c r="I83" s="13">
        <v>322161</v>
      </c>
      <c r="J83" s="14" t="s">
        <v>45</v>
      </c>
      <c r="K83" s="12"/>
      <c r="L83" s="12"/>
      <c r="M83" s="12">
        <v>2489.81</v>
      </c>
      <c r="N83" s="12"/>
      <c r="O83" s="12"/>
      <c r="P83" s="12"/>
      <c r="Q83" s="60">
        <v>322161</v>
      </c>
      <c r="R83" s="53" t="s">
        <v>45</v>
      </c>
      <c r="S83" s="69"/>
      <c r="T83" s="32"/>
      <c r="U83" s="32"/>
      <c r="V83" s="32"/>
      <c r="W83" s="32"/>
      <c r="X83" s="32"/>
      <c r="Y83" s="137"/>
      <c r="Z83" s="32"/>
      <c r="AA83" s="31">
        <f t="shared" si="84"/>
        <v>0</v>
      </c>
    </row>
    <row r="84" spans="1:27" x14ac:dyDescent="0.25">
      <c r="A84" s="13">
        <v>322191</v>
      </c>
      <c r="B84" s="14" t="s">
        <v>46</v>
      </c>
      <c r="C84" s="12">
        <v>1466.47</v>
      </c>
      <c r="D84" s="12"/>
      <c r="E84" s="12">
        <v>1045.9000000000001</v>
      </c>
      <c r="G84" s="44">
        <f t="shared" si="80"/>
        <v>71.320927124318942</v>
      </c>
      <c r="H84" s="44">
        <f t="shared" si="81"/>
        <v>0</v>
      </c>
      <c r="I84" s="13">
        <v>322191</v>
      </c>
      <c r="J84" s="14" t="s">
        <v>46</v>
      </c>
      <c r="K84" s="12"/>
      <c r="L84" s="12">
        <v>639.35</v>
      </c>
      <c r="M84" s="12">
        <v>406.55</v>
      </c>
      <c r="N84" s="12"/>
      <c r="O84" s="12"/>
      <c r="P84" s="12"/>
      <c r="Q84" s="60">
        <v>322191</v>
      </c>
      <c r="R84" s="53" t="s">
        <v>46</v>
      </c>
      <c r="S84" s="68"/>
      <c r="T84" s="31"/>
      <c r="U84" s="31"/>
      <c r="V84" s="31"/>
      <c r="W84" s="31"/>
      <c r="X84" s="31"/>
      <c r="Y84" s="136"/>
      <c r="Z84" s="31"/>
      <c r="AA84" s="31">
        <f t="shared" si="84"/>
        <v>5.6843418860808015E-14</v>
      </c>
    </row>
    <row r="85" spans="1:27" x14ac:dyDescent="0.25">
      <c r="A85" s="15">
        <v>3221</v>
      </c>
      <c r="B85" s="16" t="s">
        <v>47</v>
      </c>
      <c r="C85" s="17">
        <f>SUM(C80:C84)</f>
        <v>9587.67</v>
      </c>
      <c r="D85" s="17">
        <f t="shared" ref="D85:E85" si="85">SUM(D80:D84)</f>
        <v>0</v>
      </c>
      <c r="E85" s="17">
        <f t="shared" si="85"/>
        <v>8059.8899999999994</v>
      </c>
      <c r="F85" s="19">
        <f>SUM(F80:F84)</f>
        <v>0</v>
      </c>
      <c r="G85" s="45">
        <f t="shared" si="80"/>
        <v>84.065158688190138</v>
      </c>
      <c r="H85" s="45">
        <f t="shared" si="81"/>
        <v>0</v>
      </c>
      <c r="I85" s="15">
        <v>3221</v>
      </c>
      <c r="J85" s="16" t="s">
        <v>47</v>
      </c>
      <c r="K85" s="17">
        <f>SUM(K80:K84)</f>
        <v>0</v>
      </c>
      <c r="L85" s="17">
        <f t="shared" ref="L85:P85" si="86">SUM(L80:L84)</f>
        <v>639.35</v>
      </c>
      <c r="M85" s="17">
        <f t="shared" si="86"/>
        <v>7420.54</v>
      </c>
      <c r="N85" s="17">
        <f t="shared" si="86"/>
        <v>0</v>
      </c>
      <c r="O85" s="17">
        <f t="shared" si="86"/>
        <v>0</v>
      </c>
      <c r="P85" s="17">
        <f t="shared" si="86"/>
        <v>0</v>
      </c>
      <c r="Q85" s="61">
        <v>3221</v>
      </c>
      <c r="R85" s="54" t="s">
        <v>47</v>
      </c>
      <c r="S85" s="17">
        <f>SUM(S80:S84)</f>
        <v>0</v>
      </c>
      <c r="T85" s="17">
        <f t="shared" ref="T85:Z85" si="87">SUM(T80:T84)</f>
        <v>0</v>
      </c>
      <c r="U85" s="17">
        <f t="shared" si="87"/>
        <v>0</v>
      </c>
      <c r="V85" s="17">
        <f t="shared" si="87"/>
        <v>0</v>
      </c>
      <c r="W85" s="17">
        <f t="shared" si="87"/>
        <v>0</v>
      </c>
      <c r="X85" s="17">
        <f t="shared" si="87"/>
        <v>0</v>
      </c>
      <c r="Y85" s="17">
        <f t="shared" si="87"/>
        <v>0</v>
      </c>
      <c r="Z85" s="17">
        <f t="shared" si="87"/>
        <v>0</v>
      </c>
      <c r="AA85" s="32">
        <f t="shared" ref="AA85" si="88">SUM(AA80:AA84)</f>
        <v>5.6843418860808015E-14</v>
      </c>
    </row>
    <row r="86" spans="1:27" x14ac:dyDescent="0.25">
      <c r="A86" s="13">
        <v>322221</v>
      </c>
      <c r="B86" s="14" t="s">
        <v>420</v>
      </c>
      <c r="C86" s="12"/>
      <c r="D86" s="12"/>
      <c r="E86" s="12"/>
      <c r="G86" s="44">
        <f t="shared" si="80"/>
        <v>0</v>
      </c>
      <c r="H86" s="44">
        <f t="shared" si="81"/>
        <v>0</v>
      </c>
      <c r="I86" s="13">
        <v>322221</v>
      </c>
      <c r="J86" s="14" t="s">
        <v>420</v>
      </c>
      <c r="K86" s="12"/>
      <c r="L86" s="12"/>
      <c r="M86" s="12"/>
      <c r="N86" s="12"/>
      <c r="O86" s="12"/>
      <c r="P86" s="12"/>
      <c r="Q86" s="60">
        <v>322221</v>
      </c>
      <c r="R86" s="14" t="s">
        <v>421</v>
      </c>
      <c r="S86" s="68"/>
      <c r="T86" s="31"/>
      <c r="U86" s="31"/>
      <c r="V86" s="31"/>
      <c r="W86" s="31"/>
      <c r="X86" s="31"/>
      <c r="Y86" s="136"/>
      <c r="Z86" s="31"/>
      <c r="AA86" s="31">
        <f t="shared" si="84"/>
        <v>0</v>
      </c>
    </row>
    <row r="87" spans="1:27" x14ac:dyDescent="0.25">
      <c r="A87" s="13">
        <v>322241</v>
      </c>
      <c r="B87" s="14" t="s">
        <v>412</v>
      </c>
      <c r="C87" s="12">
        <v>702.12</v>
      </c>
      <c r="D87" s="12"/>
      <c r="E87" s="12">
        <v>732.24</v>
      </c>
      <c r="G87" s="44">
        <f t="shared" si="80"/>
        <v>104.28986498034524</v>
      </c>
      <c r="H87" s="44">
        <f t="shared" si="81"/>
        <v>0</v>
      </c>
      <c r="I87" s="13">
        <v>322241</v>
      </c>
      <c r="J87" s="14" t="s">
        <v>412</v>
      </c>
      <c r="K87" s="12"/>
      <c r="L87" s="12">
        <v>33.479999999999997</v>
      </c>
      <c r="M87" s="12">
        <v>698.76</v>
      </c>
      <c r="N87" s="12"/>
      <c r="O87" s="12"/>
      <c r="P87" s="12"/>
      <c r="Q87" s="60">
        <v>322241</v>
      </c>
      <c r="R87" s="14" t="s">
        <v>412</v>
      </c>
      <c r="S87" s="68"/>
      <c r="T87" s="31"/>
      <c r="U87" s="31"/>
      <c r="V87" s="31"/>
      <c r="W87" s="31"/>
      <c r="X87" s="31"/>
      <c r="Y87" s="136"/>
      <c r="Z87" s="31"/>
      <c r="AA87" s="31">
        <f t="shared" si="84"/>
        <v>0</v>
      </c>
    </row>
    <row r="88" spans="1:27" x14ac:dyDescent="0.25">
      <c r="A88" s="15">
        <v>3222</v>
      </c>
      <c r="B88" s="16" t="s">
        <v>163</v>
      </c>
      <c r="C88" s="17">
        <f>SUM(C86:C87)</f>
        <v>702.12</v>
      </c>
      <c r="D88" s="17">
        <f t="shared" ref="D88" si="89">SUM(D86:D87)</f>
        <v>0</v>
      </c>
      <c r="E88" s="17">
        <f>SUM(E86:E87)</f>
        <v>732.24</v>
      </c>
      <c r="F88" s="19"/>
      <c r="G88" s="45">
        <f t="shared" si="80"/>
        <v>104.28986498034524</v>
      </c>
      <c r="H88" s="45">
        <f t="shared" si="81"/>
        <v>0</v>
      </c>
      <c r="I88" s="15">
        <v>3222</v>
      </c>
      <c r="J88" s="16" t="s">
        <v>163</v>
      </c>
      <c r="K88" s="17">
        <f>SUM(K86:K87)</f>
        <v>0</v>
      </c>
      <c r="L88" s="17">
        <f t="shared" ref="L88:P88" si="90">SUM(L86:L87)</f>
        <v>33.479999999999997</v>
      </c>
      <c r="M88" s="17">
        <f t="shared" si="90"/>
        <v>698.76</v>
      </c>
      <c r="N88" s="17">
        <f t="shared" si="90"/>
        <v>0</v>
      </c>
      <c r="O88" s="17">
        <f t="shared" si="90"/>
        <v>0</v>
      </c>
      <c r="P88" s="17">
        <f t="shared" si="90"/>
        <v>0</v>
      </c>
      <c r="Q88" s="61">
        <v>3222</v>
      </c>
      <c r="R88" s="54" t="s">
        <v>163</v>
      </c>
      <c r="S88" s="17">
        <f>SUM(S86:S87)</f>
        <v>0</v>
      </c>
      <c r="T88" s="17">
        <f t="shared" ref="T88:Z88" si="91">SUM(T86:T87)</f>
        <v>0</v>
      </c>
      <c r="U88" s="17">
        <f t="shared" si="91"/>
        <v>0</v>
      </c>
      <c r="V88" s="17">
        <f t="shared" si="91"/>
        <v>0</v>
      </c>
      <c r="W88" s="17">
        <f t="shared" si="91"/>
        <v>0</v>
      </c>
      <c r="X88" s="17">
        <f t="shared" si="91"/>
        <v>0</v>
      </c>
      <c r="Y88" s="17">
        <f t="shared" si="91"/>
        <v>0</v>
      </c>
      <c r="Z88" s="17">
        <f t="shared" si="91"/>
        <v>0</v>
      </c>
      <c r="AA88" s="69">
        <f t="shared" ref="AA88" si="92">AA86+AA87</f>
        <v>0</v>
      </c>
    </row>
    <row r="89" spans="1:27" x14ac:dyDescent="0.25">
      <c r="A89" s="13">
        <v>322311</v>
      </c>
      <c r="B89" s="14" t="s">
        <v>48</v>
      </c>
      <c r="C89" s="12">
        <v>4952.5</v>
      </c>
      <c r="D89" s="12"/>
      <c r="E89" s="12">
        <v>4966.59</v>
      </c>
      <c r="G89" s="44">
        <f t="shared" si="80"/>
        <v>100.28450277637558</v>
      </c>
      <c r="H89" s="44">
        <f t="shared" si="81"/>
        <v>0</v>
      </c>
      <c r="I89" s="13">
        <v>322311</v>
      </c>
      <c r="J89" s="14" t="s">
        <v>48</v>
      </c>
      <c r="K89" s="12"/>
      <c r="L89" s="12"/>
      <c r="M89" s="12">
        <v>4966.59</v>
      </c>
      <c r="N89" s="12"/>
      <c r="O89" s="12"/>
      <c r="P89" s="12"/>
      <c r="Q89" s="60">
        <v>322311</v>
      </c>
      <c r="R89" s="53" t="s">
        <v>48</v>
      </c>
      <c r="S89" s="68"/>
      <c r="T89" s="31"/>
      <c r="U89" s="31"/>
      <c r="V89" s="31"/>
      <c r="W89" s="31"/>
      <c r="X89" s="31"/>
      <c r="Y89" s="136"/>
      <c r="Z89" s="31"/>
      <c r="AA89" s="31">
        <f t="shared" si="84"/>
        <v>0</v>
      </c>
    </row>
    <row r="90" spans="1:27" x14ac:dyDescent="0.25">
      <c r="A90" s="13">
        <v>322331</v>
      </c>
      <c r="B90" s="14" t="s">
        <v>49</v>
      </c>
      <c r="C90" s="12">
        <v>7928.57</v>
      </c>
      <c r="D90" s="12"/>
      <c r="E90" s="12">
        <v>9304.07</v>
      </c>
      <c r="G90" s="44">
        <f t="shared" si="80"/>
        <v>117.34865177453185</v>
      </c>
      <c r="H90" s="44">
        <f t="shared" si="81"/>
        <v>0</v>
      </c>
      <c r="I90" s="13">
        <v>322331</v>
      </c>
      <c r="J90" s="14" t="s">
        <v>49</v>
      </c>
      <c r="K90" s="12"/>
      <c r="L90" s="12"/>
      <c r="M90" s="12">
        <v>8106.19</v>
      </c>
      <c r="N90" s="12"/>
      <c r="O90" s="12"/>
      <c r="P90" s="12"/>
      <c r="Q90" s="60">
        <v>322331</v>
      </c>
      <c r="R90" s="53" t="s">
        <v>49</v>
      </c>
      <c r="S90" s="69"/>
      <c r="T90" s="31">
        <v>1197.8800000000001</v>
      </c>
      <c r="U90" s="32"/>
      <c r="V90" s="32"/>
      <c r="W90" s="32"/>
      <c r="X90" s="32"/>
      <c r="Y90" s="137"/>
      <c r="Z90" s="32"/>
      <c r="AA90" s="31">
        <f t="shared" si="84"/>
        <v>0</v>
      </c>
    </row>
    <row r="91" spans="1:27" x14ac:dyDescent="0.25">
      <c r="A91" s="13">
        <v>322341</v>
      </c>
      <c r="B91" s="14" t="s">
        <v>50</v>
      </c>
      <c r="C91" s="12">
        <v>64.540000000000006</v>
      </c>
      <c r="D91" s="12"/>
      <c r="E91" s="12">
        <v>27.52</v>
      </c>
      <c r="G91" s="44">
        <f t="shared" si="80"/>
        <v>42.640223117446538</v>
      </c>
      <c r="H91" s="44">
        <f t="shared" si="81"/>
        <v>0</v>
      </c>
      <c r="I91" s="13">
        <v>322341</v>
      </c>
      <c r="J91" s="14" t="s">
        <v>50</v>
      </c>
      <c r="K91" s="12"/>
      <c r="L91" s="12"/>
      <c r="M91" s="12">
        <v>27.52</v>
      </c>
      <c r="N91" s="12"/>
      <c r="O91" s="12"/>
      <c r="P91" s="12"/>
      <c r="Q91" s="60">
        <v>322341</v>
      </c>
      <c r="R91" s="53" t="s">
        <v>50</v>
      </c>
      <c r="S91" s="68"/>
      <c r="T91" s="31"/>
      <c r="U91" s="31"/>
      <c r="V91" s="31"/>
      <c r="W91" s="31"/>
      <c r="X91" s="31"/>
      <c r="Y91" s="136"/>
      <c r="Z91" s="31"/>
      <c r="AA91" s="31">
        <f t="shared" si="84"/>
        <v>0</v>
      </c>
    </row>
    <row r="92" spans="1:27" x14ac:dyDescent="0.25">
      <c r="A92" s="15">
        <v>3223</v>
      </c>
      <c r="B92" s="16" t="s">
        <v>51</v>
      </c>
      <c r="C92" s="17">
        <f>SUM(C89:C91)</f>
        <v>12945.61</v>
      </c>
      <c r="D92" s="17">
        <f t="shared" ref="D92:E92" si="93">SUM(D89:D91)</f>
        <v>0</v>
      </c>
      <c r="E92" s="17">
        <f t="shared" si="93"/>
        <v>14298.18</v>
      </c>
      <c r="F92" s="19">
        <f>F89+F90+F91</f>
        <v>0</v>
      </c>
      <c r="G92" s="45">
        <f t="shared" si="80"/>
        <v>110.44809784938678</v>
      </c>
      <c r="H92" s="45">
        <f t="shared" si="81"/>
        <v>0</v>
      </c>
      <c r="I92" s="15">
        <v>3223</v>
      </c>
      <c r="J92" s="16" t="s">
        <v>51</v>
      </c>
      <c r="K92" s="17">
        <f>SUM(K89:K91)</f>
        <v>0</v>
      </c>
      <c r="L92" s="17">
        <f t="shared" ref="L92:P92" si="94">SUM(L89:L91)</f>
        <v>0</v>
      </c>
      <c r="M92" s="17">
        <f t="shared" si="94"/>
        <v>13100.3</v>
      </c>
      <c r="N92" s="17">
        <f t="shared" si="94"/>
        <v>0</v>
      </c>
      <c r="O92" s="17">
        <f t="shared" si="94"/>
        <v>0</v>
      </c>
      <c r="P92" s="17">
        <f t="shared" si="94"/>
        <v>0</v>
      </c>
      <c r="Q92" s="61">
        <v>3223</v>
      </c>
      <c r="R92" s="54" t="s">
        <v>51</v>
      </c>
      <c r="S92" s="17">
        <f>SUM(S89:S91)</f>
        <v>0</v>
      </c>
      <c r="T92" s="17">
        <f t="shared" ref="T92:Z92" si="95">SUM(T89:T91)</f>
        <v>1197.8800000000001</v>
      </c>
      <c r="U92" s="17">
        <f t="shared" si="95"/>
        <v>0</v>
      </c>
      <c r="V92" s="17">
        <f t="shared" si="95"/>
        <v>0</v>
      </c>
      <c r="W92" s="17">
        <f t="shared" si="95"/>
        <v>0</v>
      </c>
      <c r="X92" s="17">
        <f t="shared" si="95"/>
        <v>0</v>
      </c>
      <c r="Y92" s="17">
        <f t="shared" si="95"/>
        <v>0</v>
      </c>
      <c r="Z92" s="17">
        <f t="shared" si="95"/>
        <v>0</v>
      </c>
      <c r="AA92" s="32">
        <f t="shared" ref="AA92" si="96">SUM(AA89:AA91)</f>
        <v>0</v>
      </c>
    </row>
    <row r="93" spans="1:27" x14ac:dyDescent="0.25">
      <c r="A93" s="13">
        <v>322411</v>
      </c>
      <c r="B93" s="14" t="s">
        <v>52</v>
      </c>
      <c r="C93" s="12"/>
      <c r="D93" s="12"/>
      <c r="E93" s="12">
        <v>2750</v>
      </c>
      <c r="G93" s="44">
        <f t="shared" si="80"/>
        <v>0</v>
      </c>
      <c r="H93" s="44">
        <f t="shared" si="81"/>
        <v>0</v>
      </c>
      <c r="I93" s="13">
        <v>322411</v>
      </c>
      <c r="J93" s="14" t="s">
        <v>52</v>
      </c>
      <c r="K93" s="12"/>
      <c r="L93" s="12"/>
      <c r="M93" s="12">
        <v>2750</v>
      </c>
      <c r="N93" s="12"/>
      <c r="O93" s="12"/>
      <c r="P93" s="12"/>
      <c r="Q93" s="60">
        <v>322411</v>
      </c>
      <c r="R93" s="53" t="s">
        <v>52</v>
      </c>
      <c r="S93" s="68"/>
      <c r="T93" s="31"/>
      <c r="U93" s="31"/>
      <c r="V93" s="31"/>
      <c r="W93" s="31"/>
      <c r="X93" s="31"/>
      <c r="Y93" s="136"/>
      <c r="Z93" s="31"/>
      <c r="AA93" s="31">
        <f t="shared" si="84"/>
        <v>0</v>
      </c>
    </row>
    <row r="94" spans="1:27" x14ac:dyDescent="0.25">
      <c r="A94" s="13">
        <v>322421</v>
      </c>
      <c r="B94" s="14" t="s">
        <v>156</v>
      </c>
      <c r="C94" s="12">
        <v>3781.59</v>
      </c>
      <c r="D94" s="12"/>
      <c r="E94" s="12">
        <v>3055.21</v>
      </c>
      <c r="G94" s="44">
        <f t="shared" si="80"/>
        <v>80.791677574776742</v>
      </c>
      <c r="H94" s="44">
        <f t="shared" si="81"/>
        <v>0</v>
      </c>
      <c r="I94" s="13">
        <v>322421</v>
      </c>
      <c r="J94" s="14" t="s">
        <v>156</v>
      </c>
      <c r="K94" s="17"/>
      <c r="L94" s="12">
        <v>159.94999999999999</v>
      </c>
      <c r="M94" s="12">
        <v>2755.29</v>
      </c>
      <c r="N94" s="17"/>
      <c r="O94" s="17"/>
      <c r="P94" s="17"/>
      <c r="Q94" s="60">
        <v>322421</v>
      </c>
      <c r="R94" s="53" t="s">
        <v>156</v>
      </c>
      <c r="S94" s="69"/>
      <c r="T94" s="31">
        <v>139.97</v>
      </c>
      <c r="U94" s="31"/>
      <c r="V94" s="32"/>
      <c r="W94" s="32"/>
      <c r="X94" s="32"/>
      <c r="Y94" s="137"/>
      <c r="Z94" s="32"/>
      <c r="AA94" s="31">
        <f t="shared" si="84"/>
        <v>2.5579538487363607E-13</v>
      </c>
    </row>
    <row r="95" spans="1:27" s="2" customFormat="1" x14ac:dyDescent="0.25">
      <c r="A95" s="15">
        <v>3224</v>
      </c>
      <c r="B95" s="16" t="s">
        <v>53</v>
      </c>
      <c r="C95" s="17">
        <f>SUM(C93:C94)</f>
        <v>3781.59</v>
      </c>
      <c r="D95" s="17">
        <f t="shared" ref="D95:E95" si="97">SUM(D93:D94)</f>
        <v>0</v>
      </c>
      <c r="E95" s="17">
        <f t="shared" si="97"/>
        <v>5805.21</v>
      </c>
      <c r="F95" s="19">
        <f>F93+F94</f>
        <v>0</v>
      </c>
      <c r="G95" s="45">
        <f t="shared" si="80"/>
        <v>153.51241144597907</v>
      </c>
      <c r="H95" s="45">
        <f t="shared" si="81"/>
        <v>0</v>
      </c>
      <c r="I95" s="15">
        <v>3224</v>
      </c>
      <c r="J95" s="16" t="s">
        <v>53</v>
      </c>
      <c r="K95" s="17">
        <f>SUM(K93:K94)</f>
        <v>0</v>
      </c>
      <c r="L95" s="17">
        <f t="shared" ref="L95:P95" si="98">SUM(L93:L94)</f>
        <v>159.94999999999999</v>
      </c>
      <c r="M95" s="17">
        <f t="shared" si="98"/>
        <v>5505.29</v>
      </c>
      <c r="N95" s="17">
        <f t="shared" si="98"/>
        <v>0</v>
      </c>
      <c r="O95" s="17">
        <f t="shared" si="98"/>
        <v>0</v>
      </c>
      <c r="P95" s="17">
        <f t="shared" si="98"/>
        <v>0</v>
      </c>
      <c r="Q95" s="61">
        <v>3224</v>
      </c>
      <c r="R95" s="54" t="s">
        <v>53</v>
      </c>
      <c r="S95" s="17">
        <f>SUM(S93:S94)</f>
        <v>0</v>
      </c>
      <c r="T95" s="17">
        <f t="shared" ref="T95:Z95" si="99">SUM(T93:T94)</f>
        <v>139.97</v>
      </c>
      <c r="U95" s="17">
        <f t="shared" si="99"/>
        <v>0</v>
      </c>
      <c r="V95" s="17">
        <f t="shared" si="99"/>
        <v>0</v>
      </c>
      <c r="W95" s="17">
        <f t="shared" si="99"/>
        <v>0</v>
      </c>
      <c r="X95" s="17">
        <f t="shared" si="99"/>
        <v>0</v>
      </c>
      <c r="Y95" s="17">
        <f t="shared" si="99"/>
        <v>0</v>
      </c>
      <c r="Z95" s="17">
        <f t="shared" si="99"/>
        <v>0</v>
      </c>
      <c r="AA95" s="32">
        <f t="shared" ref="AA95" si="100">AA93+AA94</f>
        <v>2.5579538487363607E-13</v>
      </c>
    </row>
    <row r="96" spans="1:27" x14ac:dyDescent="0.25">
      <c r="A96" s="13">
        <v>322511</v>
      </c>
      <c r="B96" s="14" t="s">
        <v>54</v>
      </c>
      <c r="C96" s="12">
        <v>1096.9000000000001</v>
      </c>
      <c r="D96" s="12"/>
      <c r="E96" s="12">
        <v>1204.5899999999999</v>
      </c>
      <c r="G96" s="44">
        <f t="shared" si="80"/>
        <v>109.81766797337951</v>
      </c>
      <c r="H96" s="44">
        <f t="shared" si="81"/>
        <v>0</v>
      </c>
      <c r="I96" s="13">
        <v>322511</v>
      </c>
      <c r="J96" s="14" t="s">
        <v>54</v>
      </c>
      <c r="K96" s="12"/>
      <c r="L96" s="12"/>
      <c r="M96" s="12">
        <v>409.73</v>
      </c>
      <c r="N96" s="12"/>
      <c r="O96" s="12"/>
      <c r="P96" s="12"/>
      <c r="Q96" s="60">
        <v>322511</v>
      </c>
      <c r="R96" s="53" t="s">
        <v>54</v>
      </c>
      <c r="S96" s="68"/>
      <c r="T96" s="31">
        <v>794.86</v>
      </c>
      <c r="U96" s="31"/>
      <c r="V96" s="31"/>
      <c r="W96" s="31"/>
      <c r="X96" s="31"/>
      <c r="Y96" s="136"/>
      <c r="Z96" s="31"/>
      <c r="AA96" s="31">
        <f t="shared" si="84"/>
        <v>-1.1368683772161603E-13</v>
      </c>
    </row>
    <row r="97" spans="1:27" s="2" customFormat="1" x14ac:dyDescent="0.25">
      <c r="A97" s="15">
        <v>3225</v>
      </c>
      <c r="B97" s="16" t="s">
        <v>55</v>
      </c>
      <c r="C97" s="17">
        <f>SUM(C96)</f>
        <v>1096.9000000000001</v>
      </c>
      <c r="D97" s="17">
        <f t="shared" ref="D97:E97" si="101">SUM(D96)</f>
        <v>0</v>
      </c>
      <c r="E97" s="17">
        <f t="shared" si="101"/>
        <v>1204.5899999999999</v>
      </c>
      <c r="F97" s="19">
        <f>F96</f>
        <v>0</v>
      </c>
      <c r="G97" s="45">
        <f t="shared" si="80"/>
        <v>109.81766797337951</v>
      </c>
      <c r="H97" s="45">
        <f t="shared" si="81"/>
        <v>0</v>
      </c>
      <c r="I97" s="15">
        <v>3225</v>
      </c>
      <c r="J97" s="16" t="s">
        <v>55</v>
      </c>
      <c r="K97" s="17">
        <f>SUM(K96)</f>
        <v>0</v>
      </c>
      <c r="L97" s="17">
        <f t="shared" ref="L97:P97" si="102">SUM(L96)</f>
        <v>0</v>
      </c>
      <c r="M97" s="17">
        <f t="shared" si="102"/>
        <v>409.73</v>
      </c>
      <c r="N97" s="17">
        <f t="shared" si="102"/>
        <v>0</v>
      </c>
      <c r="O97" s="17">
        <f t="shared" si="102"/>
        <v>0</v>
      </c>
      <c r="P97" s="17">
        <f t="shared" si="102"/>
        <v>0</v>
      </c>
      <c r="Q97" s="61">
        <v>3225</v>
      </c>
      <c r="R97" s="54" t="s">
        <v>55</v>
      </c>
      <c r="S97" s="17">
        <f>SUM(S96)</f>
        <v>0</v>
      </c>
      <c r="T97" s="17">
        <f t="shared" ref="T97:Z97" si="103">SUM(T96)</f>
        <v>794.86</v>
      </c>
      <c r="U97" s="17">
        <f t="shared" si="103"/>
        <v>0</v>
      </c>
      <c r="V97" s="17">
        <f t="shared" si="103"/>
        <v>0</v>
      </c>
      <c r="W97" s="17">
        <f t="shared" si="103"/>
        <v>0</v>
      </c>
      <c r="X97" s="17">
        <f t="shared" si="103"/>
        <v>0</v>
      </c>
      <c r="Y97" s="17">
        <f t="shared" si="103"/>
        <v>0</v>
      </c>
      <c r="Z97" s="17">
        <f t="shared" si="103"/>
        <v>0</v>
      </c>
      <c r="AA97" s="31">
        <f t="shared" ref="AA97" si="104">AA96</f>
        <v>-1.1368683772161603E-13</v>
      </c>
    </row>
    <row r="98" spans="1:27" x14ac:dyDescent="0.25">
      <c r="A98" s="13">
        <v>322711</v>
      </c>
      <c r="B98" s="14" t="s">
        <v>56</v>
      </c>
      <c r="C98" s="12">
        <v>500.39</v>
      </c>
      <c r="D98" s="12"/>
      <c r="E98" s="12">
        <v>456.92</v>
      </c>
      <c r="G98" s="44">
        <f t="shared" si="80"/>
        <v>91.312776034692945</v>
      </c>
      <c r="H98" s="44">
        <f t="shared" si="81"/>
        <v>0</v>
      </c>
      <c r="I98" s="13">
        <v>322711</v>
      </c>
      <c r="J98" s="14" t="s">
        <v>56</v>
      </c>
      <c r="K98" s="12"/>
      <c r="L98" s="12"/>
      <c r="M98" s="12">
        <v>456.92</v>
      </c>
      <c r="N98" s="12"/>
      <c r="O98" s="12"/>
      <c r="P98" s="12"/>
      <c r="Q98" s="60">
        <v>322711</v>
      </c>
      <c r="R98" s="53" t="s">
        <v>56</v>
      </c>
      <c r="S98" s="69"/>
      <c r="T98" s="32"/>
      <c r="U98" s="32"/>
      <c r="V98" s="32"/>
      <c r="W98" s="32"/>
      <c r="X98" s="32"/>
      <c r="Y98" s="137"/>
      <c r="Z98" s="32"/>
      <c r="AA98" s="31">
        <f t="shared" si="84"/>
        <v>0</v>
      </c>
    </row>
    <row r="99" spans="1:27" s="2" customFormat="1" x14ac:dyDescent="0.25">
      <c r="A99" s="15">
        <v>3227</v>
      </c>
      <c r="B99" s="16" t="s">
        <v>56</v>
      </c>
      <c r="C99" s="17">
        <f>SUM(C98)</f>
        <v>500.39</v>
      </c>
      <c r="D99" s="17">
        <f t="shared" ref="D99:E99" si="105">SUM(D98)</f>
        <v>0</v>
      </c>
      <c r="E99" s="17">
        <f t="shared" si="105"/>
        <v>456.92</v>
      </c>
      <c r="F99" s="261">
        <f>F98</f>
        <v>0</v>
      </c>
      <c r="G99" s="45">
        <f t="shared" si="80"/>
        <v>91.312776034692945</v>
      </c>
      <c r="H99" s="45">
        <f t="shared" si="81"/>
        <v>0</v>
      </c>
      <c r="I99" s="15">
        <v>3227</v>
      </c>
      <c r="J99" s="16" t="s">
        <v>56</v>
      </c>
      <c r="K99" s="17">
        <f>SUM(K98)</f>
        <v>0</v>
      </c>
      <c r="L99" s="17">
        <f t="shared" ref="L99:P99" si="106">SUM(L98)</f>
        <v>0</v>
      </c>
      <c r="M99" s="17">
        <f t="shared" si="106"/>
        <v>456.92</v>
      </c>
      <c r="N99" s="17">
        <f t="shared" si="106"/>
        <v>0</v>
      </c>
      <c r="O99" s="17">
        <f t="shared" si="106"/>
        <v>0</v>
      </c>
      <c r="P99" s="17">
        <f t="shared" si="106"/>
        <v>0</v>
      </c>
      <c r="Q99" s="61">
        <v>3227</v>
      </c>
      <c r="R99" s="54" t="s">
        <v>56</v>
      </c>
      <c r="S99" s="17">
        <f>SUM(S98)</f>
        <v>0</v>
      </c>
      <c r="T99" s="17">
        <f t="shared" ref="T99:Z99" si="107">SUM(T98)</f>
        <v>0</v>
      </c>
      <c r="U99" s="17">
        <f t="shared" si="107"/>
        <v>0</v>
      </c>
      <c r="V99" s="17">
        <f t="shared" si="107"/>
        <v>0</v>
      </c>
      <c r="W99" s="17">
        <f t="shared" si="107"/>
        <v>0</v>
      </c>
      <c r="X99" s="17">
        <f t="shared" si="107"/>
        <v>0</v>
      </c>
      <c r="Y99" s="17">
        <f t="shared" si="107"/>
        <v>0</v>
      </c>
      <c r="Z99" s="17">
        <f t="shared" si="107"/>
        <v>0</v>
      </c>
      <c r="AA99" s="32">
        <f t="shared" ref="AA99" si="108">AA98</f>
        <v>0</v>
      </c>
    </row>
    <row r="100" spans="1:27" x14ac:dyDescent="0.25">
      <c r="A100" s="339" t="str">
        <f>A1</f>
        <v>KOMERCIJALNA I TRGOVAČKA ŠKOLA BJELOVAR</v>
      </c>
      <c r="B100" s="339"/>
      <c r="C100" s="339"/>
      <c r="D100" s="339"/>
      <c r="I100" s="339" t="str">
        <f>A1</f>
        <v>KOMERCIJALNA I TRGOVAČKA ŠKOLA BJELOVAR</v>
      </c>
      <c r="J100" s="339"/>
      <c r="K100" s="339"/>
      <c r="L100" s="339"/>
      <c r="M100" s="7"/>
      <c r="N100" s="7"/>
      <c r="O100" s="7"/>
      <c r="P100" s="7"/>
      <c r="Q100" s="340" t="str">
        <f>A1</f>
        <v>KOMERCIJALNA I TRGOVAČKA ŠKOLA BJELOVAR</v>
      </c>
      <c r="R100" s="340"/>
      <c r="S100" s="340"/>
      <c r="T100" s="340"/>
      <c r="U100" s="34"/>
      <c r="V100" s="34"/>
    </row>
    <row r="101" spans="1:27" x14ac:dyDescent="0.25">
      <c r="A101" s="341" t="str">
        <f>A2</f>
        <v>BJELOVAR, POLJANA DR. FRANJE TUĐMANA 9</v>
      </c>
      <c r="B101" s="341"/>
      <c r="C101" s="341"/>
      <c r="D101" s="341"/>
      <c r="H101" s="24" t="s">
        <v>164</v>
      </c>
      <c r="I101" s="341" t="str">
        <f>A2</f>
        <v>BJELOVAR, POLJANA DR. FRANJE TUĐMANA 9</v>
      </c>
      <c r="J101" s="341"/>
      <c r="K101" s="341"/>
      <c r="L101" s="341"/>
      <c r="M101" s="7"/>
      <c r="N101" s="7"/>
      <c r="O101" s="7"/>
      <c r="P101" s="24" t="str">
        <f>H101</f>
        <v>str.4</v>
      </c>
      <c r="Q101" s="340" t="str">
        <f>A2</f>
        <v>BJELOVAR, POLJANA DR. FRANJE TUĐMANA 9</v>
      </c>
      <c r="R101" s="340"/>
      <c r="S101" s="340"/>
      <c r="T101" s="340"/>
      <c r="U101" s="34"/>
      <c r="V101" s="34"/>
      <c r="AA101" s="27" t="str">
        <f>P101</f>
        <v>str.4</v>
      </c>
    </row>
    <row r="102" spans="1:27" x14ac:dyDescent="0.25">
      <c r="A102" s="35"/>
      <c r="B102" s="35"/>
      <c r="C102" s="35"/>
      <c r="D102" s="35"/>
      <c r="H102" s="24"/>
      <c r="I102" s="35"/>
      <c r="J102" s="35"/>
      <c r="K102" s="35"/>
      <c r="L102" s="35"/>
      <c r="M102" s="7"/>
      <c r="N102" s="7"/>
      <c r="O102" s="7"/>
      <c r="P102" s="24"/>
      <c r="Q102" s="57"/>
      <c r="R102" s="57"/>
      <c r="S102" s="64"/>
      <c r="T102" s="57"/>
      <c r="U102" s="34"/>
      <c r="V102" s="34"/>
      <c r="AA102" s="27"/>
    </row>
    <row r="103" spans="1:27" ht="15.75" x14ac:dyDescent="0.3">
      <c r="A103" s="20"/>
      <c r="B103" s="332" t="str">
        <f>B4</f>
        <v>IZVJEŠTAJ O IZVRŠENJU FINANCIJSKOG PLANA  I - XII 2025.</v>
      </c>
      <c r="C103" s="332"/>
      <c r="D103" s="332"/>
      <c r="E103" s="332"/>
      <c r="F103" s="332"/>
      <c r="G103" s="332"/>
      <c r="H103" s="332"/>
      <c r="I103" s="20"/>
      <c r="J103" s="332" t="str">
        <f>B4</f>
        <v>IZVJEŠTAJ O IZVRŠENJU FINANCIJSKOG PLANA  I - XII 2025.</v>
      </c>
      <c r="K103" s="332"/>
      <c r="L103" s="332"/>
      <c r="M103" s="332"/>
      <c r="N103" s="332"/>
      <c r="O103" s="332"/>
      <c r="P103" s="332"/>
      <c r="Q103" s="57"/>
      <c r="R103" s="332" t="str">
        <f>B4</f>
        <v>IZVJEŠTAJ O IZVRŠENJU FINANCIJSKOG PLANA  I - XII 2025.</v>
      </c>
      <c r="S103" s="332"/>
      <c r="T103" s="332"/>
      <c r="U103" s="332"/>
      <c r="V103" s="332"/>
      <c r="W103" s="332"/>
      <c r="X103" s="332"/>
      <c r="Y103" s="332"/>
      <c r="Z103" s="332"/>
      <c r="AA103" s="332"/>
    </row>
    <row r="104" spans="1:27" x14ac:dyDescent="0.25">
      <c r="I104" s="1"/>
      <c r="J104" s="3"/>
      <c r="K104" s="7"/>
      <c r="L104" s="7"/>
      <c r="M104" s="7"/>
      <c r="N104" s="7"/>
      <c r="O104" s="7"/>
      <c r="P104" s="7"/>
      <c r="Q104" s="58"/>
    </row>
    <row r="105" spans="1:27" ht="15" customHeight="1" x14ac:dyDescent="0.25">
      <c r="A105" s="4"/>
      <c r="B105" s="5"/>
      <c r="C105" s="36" t="str">
        <f t="shared" ref="C105:E106" si="109">C6</f>
        <v>IZVRŠENO</v>
      </c>
      <c r="D105" s="36" t="str">
        <f t="shared" si="109"/>
        <v>PLAN</v>
      </c>
      <c r="E105" s="36" t="str">
        <f t="shared" si="109"/>
        <v>IZVRŠENO</v>
      </c>
      <c r="G105" s="42" t="str">
        <f>G6</f>
        <v>INDEKS</v>
      </c>
      <c r="H105" s="26" t="str">
        <f>H6</f>
        <v xml:space="preserve">INDEKS </v>
      </c>
      <c r="I105" s="4"/>
      <c r="J105" s="5"/>
      <c r="K105" s="333" t="s">
        <v>140</v>
      </c>
      <c r="L105" s="334"/>
      <c r="M105" s="333" t="s">
        <v>143</v>
      </c>
      <c r="N105" s="335"/>
      <c r="O105" s="335"/>
      <c r="P105" s="334"/>
      <c r="Q105" s="59"/>
      <c r="R105" s="55"/>
      <c r="S105" s="336" t="s">
        <v>145</v>
      </c>
      <c r="T105" s="337"/>
      <c r="U105" s="337"/>
      <c r="V105" s="337"/>
      <c r="W105" s="338"/>
      <c r="X105" s="337" t="s">
        <v>4</v>
      </c>
      <c r="Y105" s="337"/>
      <c r="Z105" s="337"/>
      <c r="AA105" s="338"/>
    </row>
    <row r="106" spans="1:27" x14ac:dyDescent="0.25">
      <c r="A106" s="97" t="s">
        <v>6</v>
      </c>
      <c r="B106" s="97" t="s">
        <v>7</v>
      </c>
      <c r="C106" s="37" t="str">
        <f t="shared" si="109"/>
        <v>I - XII 2024.</v>
      </c>
      <c r="D106" s="37" t="str">
        <f t="shared" si="109"/>
        <v>2025.</v>
      </c>
      <c r="E106" s="37" t="str">
        <f t="shared" si="109"/>
        <v>I - XII 2025.</v>
      </c>
      <c r="G106" s="43" t="str">
        <f>G7</f>
        <v>2025/2024.</v>
      </c>
      <c r="H106" s="38" t="str">
        <f>H7</f>
        <v>IZVR / PLAN</v>
      </c>
      <c r="I106" s="97" t="s">
        <v>6</v>
      </c>
      <c r="J106" s="97" t="s">
        <v>7</v>
      </c>
      <c r="K106" s="38" t="str">
        <f t="shared" ref="K106:P106" si="110">K7</f>
        <v>RIZNICA</v>
      </c>
      <c r="L106" s="38" t="str">
        <f t="shared" si="110"/>
        <v>OSTALO</v>
      </c>
      <c r="M106" s="38" t="str">
        <f t="shared" si="110"/>
        <v>DECENTRALIZ.</v>
      </c>
      <c r="N106" s="38" t="str">
        <f t="shared" si="110"/>
        <v>KNJIŽNA GRAĐA</v>
      </c>
      <c r="O106" s="38" t="str">
        <f t="shared" si="110"/>
        <v>e-tehničar</v>
      </c>
      <c r="P106" s="38" t="str">
        <f t="shared" si="110"/>
        <v>OSTALO</v>
      </c>
      <c r="Q106" s="107" t="s">
        <v>6</v>
      </c>
      <c r="R106" s="107" t="s">
        <v>7</v>
      </c>
      <c r="S106" s="66" t="str">
        <f t="shared" ref="S106:AA106" si="111">S7</f>
        <v>ERASMUS+</v>
      </c>
      <c r="T106" s="66" t="str">
        <f t="shared" si="111"/>
        <v>ZAKUP</v>
      </c>
      <c r="U106" s="66" t="str">
        <f t="shared" si="111"/>
        <v>KAMATA</v>
      </c>
      <c r="V106" s="66" t="str">
        <f t="shared" si="111"/>
        <v>DONACIJE</v>
      </c>
      <c r="W106" s="66" t="str">
        <f t="shared" si="111"/>
        <v>OSTALO</v>
      </c>
      <c r="X106" s="66" t="str">
        <f t="shared" si="111"/>
        <v>KAZALIŠTE</v>
      </c>
      <c r="Y106" s="66" t="str">
        <f t="shared" si="111"/>
        <v>OSIGURANJE</v>
      </c>
      <c r="Z106" s="66" t="str">
        <f t="shared" si="111"/>
        <v>IZLETI</v>
      </c>
      <c r="AA106" s="66" t="str">
        <f t="shared" si="111"/>
        <v>OSTALO</v>
      </c>
    </row>
    <row r="107" spans="1:27" x14ac:dyDescent="0.25">
      <c r="A107" s="124">
        <v>322</v>
      </c>
      <c r="B107" s="125" t="s">
        <v>57</v>
      </c>
      <c r="C107" s="93">
        <f>C85+C88+C92+C95+C97+C99</f>
        <v>28614.280000000002</v>
      </c>
      <c r="D107" s="93">
        <v>35450</v>
      </c>
      <c r="E107" s="93">
        <f>E85+E88+E92+E95+E97+E99</f>
        <v>30557.029999999995</v>
      </c>
      <c r="F107" s="19" t="e">
        <f>F97+#REF!+F101+F103+F105</f>
        <v>#REF!</v>
      </c>
      <c r="G107" s="126">
        <f>IF(C107&lt;&gt;0,E107/C107*100,0)</f>
        <v>106.78944219459652</v>
      </c>
      <c r="H107" s="126">
        <f>IF(D107&lt;&gt;0,E107/D107*100,0)</f>
        <v>86.19754583921015</v>
      </c>
      <c r="I107" s="124">
        <v>322</v>
      </c>
      <c r="J107" s="125" t="s">
        <v>57</v>
      </c>
      <c r="K107" s="93">
        <f t="shared" ref="K107:P107" si="112">K85+K88+K92+K95+K97+K99</f>
        <v>0</v>
      </c>
      <c r="L107" s="93">
        <f t="shared" si="112"/>
        <v>832.78</v>
      </c>
      <c r="M107" s="93">
        <f t="shared" si="112"/>
        <v>27591.539999999997</v>
      </c>
      <c r="N107" s="93">
        <f t="shared" si="112"/>
        <v>0</v>
      </c>
      <c r="O107" s="93">
        <f t="shared" si="112"/>
        <v>0</v>
      </c>
      <c r="P107" s="93">
        <f t="shared" si="112"/>
        <v>0</v>
      </c>
      <c r="Q107" s="127">
        <v>322</v>
      </c>
      <c r="R107" s="128" t="s">
        <v>57</v>
      </c>
      <c r="S107" s="93">
        <f t="shared" ref="S107:AA107" si="113">S85+S88+S92+S95+S97+S99</f>
        <v>0</v>
      </c>
      <c r="T107" s="93">
        <f t="shared" si="113"/>
        <v>2132.71</v>
      </c>
      <c r="U107" s="93">
        <f t="shared" si="113"/>
        <v>0</v>
      </c>
      <c r="V107" s="93">
        <f t="shared" si="113"/>
        <v>0</v>
      </c>
      <c r="W107" s="93">
        <f t="shared" si="113"/>
        <v>0</v>
      </c>
      <c r="X107" s="93">
        <f t="shared" si="113"/>
        <v>0</v>
      </c>
      <c r="Y107" s="93">
        <f t="shared" si="113"/>
        <v>0</v>
      </c>
      <c r="Z107" s="93">
        <f t="shared" si="113"/>
        <v>0</v>
      </c>
      <c r="AA107" s="94">
        <f t="shared" si="113"/>
        <v>1.9895196601282805E-13</v>
      </c>
    </row>
    <row r="108" spans="1:27" x14ac:dyDescent="0.25">
      <c r="A108" s="13">
        <v>323111</v>
      </c>
      <c r="B108" s="14" t="s">
        <v>58</v>
      </c>
      <c r="C108" s="12">
        <v>1933.55</v>
      </c>
      <c r="D108" s="12"/>
      <c r="E108" s="12">
        <v>2221.0700000000002</v>
      </c>
      <c r="G108" s="44">
        <f>IF(C108&lt;&gt;0,E108/C108*100,0)</f>
        <v>114.87005766595124</v>
      </c>
      <c r="H108" s="44">
        <f>IF(D108&lt;&gt;0,E108/D108*100,0)</f>
        <v>0</v>
      </c>
      <c r="I108" s="13">
        <v>323111</v>
      </c>
      <c r="J108" s="14" t="s">
        <v>58</v>
      </c>
      <c r="K108" s="12"/>
      <c r="L108" s="12"/>
      <c r="M108" s="12">
        <v>2221.0700000000002</v>
      </c>
      <c r="N108" s="12"/>
      <c r="O108" s="12"/>
      <c r="P108" s="12"/>
      <c r="Q108" s="60">
        <v>323111</v>
      </c>
      <c r="R108" s="53" t="s">
        <v>58</v>
      </c>
      <c r="S108" s="68"/>
      <c r="T108" s="31"/>
      <c r="U108" s="31"/>
      <c r="V108" s="31"/>
      <c r="W108" s="31"/>
      <c r="X108" s="31"/>
      <c r="Y108" s="136"/>
      <c r="Z108" s="31"/>
      <c r="AA108" s="31">
        <f>E108-K108-L108-M108-N108-O108-P108-S108-T108-U108-V108-W108-X108-Y108-Z108</f>
        <v>0</v>
      </c>
    </row>
    <row r="109" spans="1:27" x14ac:dyDescent="0.25">
      <c r="A109" s="13">
        <v>323121</v>
      </c>
      <c r="B109" s="14" t="s">
        <v>59</v>
      </c>
      <c r="C109" s="12"/>
      <c r="D109" s="12"/>
      <c r="E109" s="12"/>
      <c r="F109" s="11">
        <f>F108</f>
        <v>0</v>
      </c>
      <c r="G109" s="44">
        <f>IF(C109&lt;&gt;0,E109/C109*100,0)</f>
        <v>0</v>
      </c>
      <c r="H109" s="44">
        <f>IF(D109&lt;&gt;0,E109/D109*100,0)</f>
        <v>0</v>
      </c>
      <c r="I109" s="13">
        <v>323121</v>
      </c>
      <c r="J109" s="14" t="s">
        <v>59</v>
      </c>
      <c r="K109" s="12"/>
      <c r="L109" s="12"/>
      <c r="M109" s="12"/>
      <c r="N109" s="12"/>
      <c r="O109" s="12"/>
      <c r="P109" s="12"/>
      <c r="Q109" s="60">
        <v>323121</v>
      </c>
      <c r="R109" s="53" t="s">
        <v>59</v>
      </c>
      <c r="S109" s="68"/>
      <c r="T109" s="31"/>
      <c r="U109" s="31"/>
      <c r="V109" s="31"/>
      <c r="W109" s="31"/>
      <c r="X109" s="31"/>
      <c r="Y109" s="136"/>
      <c r="Z109" s="31"/>
      <c r="AA109" s="31">
        <f>E109-K109-L109-M109-N109-O109-P109-S109-T109-U109-V109-W109-X109-Y109-Z109</f>
        <v>0</v>
      </c>
    </row>
    <row r="110" spans="1:27" x14ac:dyDescent="0.25">
      <c r="A110" s="4">
        <v>323131</v>
      </c>
      <c r="B110" s="5" t="s">
        <v>60</v>
      </c>
      <c r="C110" s="8">
        <v>371.11</v>
      </c>
      <c r="D110" s="8"/>
      <c r="E110" s="8">
        <v>393.26</v>
      </c>
      <c r="G110" s="44">
        <f>IF(C110&lt;&gt;0,E110/C110*100,0)</f>
        <v>105.96858074425373</v>
      </c>
      <c r="H110" s="44">
        <f>IF(D110&lt;&gt;0,E110/D110*100,0)</f>
        <v>0</v>
      </c>
      <c r="I110" s="4">
        <v>323131</v>
      </c>
      <c r="J110" s="5" t="s">
        <v>60</v>
      </c>
      <c r="K110" s="12"/>
      <c r="L110" s="12"/>
      <c r="M110" s="12">
        <v>393.26</v>
      </c>
      <c r="N110" s="12"/>
      <c r="O110" s="12"/>
      <c r="P110" s="12"/>
      <c r="Q110" s="59">
        <v>323131</v>
      </c>
      <c r="R110" s="55" t="s">
        <v>60</v>
      </c>
      <c r="S110" s="68"/>
      <c r="T110" s="31"/>
      <c r="U110" s="31"/>
      <c r="V110" s="31"/>
      <c r="W110" s="31"/>
      <c r="X110" s="31"/>
      <c r="Y110" s="136"/>
      <c r="Z110" s="31"/>
      <c r="AA110" s="31">
        <f>E110-K110-L110-M110-N110-O110-P110-S110-T110-U110-V110-W110-X110-Y110-Z110</f>
        <v>0</v>
      </c>
    </row>
    <row r="111" spans="1:27" x14ac:dyDescent="0.25">
      <c r="A111" s="13">
        <v>323191</v>
      </c>
      <c r="B111" s="14" t="s">
        <v>61</v>
      </c>
      <c r="C111" s="12">
        <v>7005.42</v>
      </c>
      <c r="D111" s="12"/>
      <c r="E111" s="12">
        <v>9736.3799999999992</v>
      </c>
      <c r="G111" s="44">
        <f>IF(C111&lt;&gt;0,E111/C111*100,0)</f>
        <v>138.98352989542383</v>
      </c>
      <c r="H111" s="44">
        <f>IF(D111&lt;&gt;0,E111/D111*100,0)</f>
        <v>0</v>
      </c>
      <c r="I111" s="13">
        <v>323191</v>
      </c>
      <c r="J111" s="14" t="s">
        <v>61</v>
      </c>
      <c r="K111" s="12"/>
      <c r="L111" s="12">
        <v>8</v>
      </c>
      <c r="M111" s="12">
        <v>424.62</v>
      </c>
      <c r="N111" s="12"/>
      <c r="O111" s="12"/>
      <c r="P111" s="12">
        <v>600</v>
      </c>
      <c r="Q111" s="60">
        <v>323191</v>
      </c>
      <c r="R111" s="53" t="s">
        <v>61</v>
      </c>
      <c r="S111" s="31">
        <v>5884.76</v>
      </c>
      <c r="T111" s="31">
        <v>608.77</v>
      </c>
      <c r="U111" s="31">
        <v>10.23</v>
      </c>
      <c r="V111" s="31"/>
      <c r="W111" s="31"/>
      <c r="X111" s="31">
        <v>2200</v>
      </c>
      <c r="Y111" s="136"/>
      <c r="Z111" s="31"/>
      <c r="AA111" s="31">
        <f>E111-K111-L111-M111-N111-O111-P111-S111-T111-U111-V111-W111-X111-Y111-Z111</f>
        <v>-1.8189894035458565E-12</v>
      </c>
    </row>
    <row r="112" spans="1:27" s="2" customFormat="1" x14ac:dyDescent="0.25">
      <c r="A112" s="104">
        <v>3231</v>
      </c>
      <c r="B112" s="106" t="s">
        <v>167</v>
      </c>
      <c r="C112" s="121">
        <f>SUM(C108:C111)</f>
        <v>9310.08</v>
      </c>
      <c r="D112" s="121">
        <f t="shared" ref="D112:E112" si="114">SUM(D108:D111)</f>
        <v>0</v>
      </c>
      <c r="E112" s="121">
        <f t="shared" si="114"/>
        <v>12350.71</v>
      </c>
      <c r="F112" s="19"/>
      <c r="G112" s="44">
        <f t="shared" ref="G112:G132" si="115">IF(C112&lt;&gt;0,E112/C112*100,0)</f>
        <v>132.65954750120298</v>
      </c>
      <c r="H112" s="44">
        <f t="shared" ref="H112:H132" si="116">IF(D112&lt;&gt;0,E112/D112*100,0)</f>
        <v>0</v>
      </c>
      <c r="I112" s="104">
        <v>3231</v>
      </c>
      <c r="J112" s="106" t="s">
        <v>167</v>
      </c>
      <c r="K112" s="121">
        <f>SUM(K108:K111)</f>
        <v>0</v>
      </c>
      <c r="L112" s="121">
        <f t="shared" ref="L112:P112" si="117">SUM(L108:L111)</f>
        <v>8</v>
      </c>
      <c r="M112" s="121">
        <f t="shared" si="117"/>
        <v>3038.95</v>
      </c>
      <c r="N112" s="121">
        <f t="shared" si="117"/>
        <v>0</v>
      </c>
      <c r="O112" s="121">
        <f t="shared" si="117"/>
        <v>0</v>
      </c>
      <c r="P112" s="121">
        <f t="shared" si="117"/>
        <v>600</v>
      </c>
      <c r="Q112" s="98">
        <v>3231</v>
      </c>
      <c r="R112" s="113" t="s">
        <v>167</v>
      </c>
      <c r="S112" s="121">
        <f>SUM(S108:S111)</f>
        <v>5884.76</v>
      </c>
      <c r="T112" s="121">
        <f t="shared" ref="T112:Z112" si="118">SUM(T108:T111)</f>
        <v>608.77</v>
      </c>
      <c r="U112" s="121">
        <f t="shared" si="118"/>
        <v>10.23</v>
      </c>
      <c r="V112" s="121">
        <f t="shared" si="118"/>
        <v>0</v>
      </c>
      <c r="W112" s="121">
        <f t="shared" si="118"/>
        <v>0</v>
      </c>
      <c r="X112" s="121">
        <f t="shared" si="118"/>
        <v>2200</v>
      </c>
      <c r="Y112" s="121">
        <f t="shared" si="118"/>
        <v>0</v>
      </c>
      <c r="Z112" s="121">
        <f t="shared" si="118"/>
        <v>0</v>
      </c>
      <c r="AA112" s="101">
        <f t="shared" ref="AA112" si="119">SUM(AA108:AA111)</f>
        <v>-1.8189894035458565E-12</v>
      </c>
    </row>
    <row r="113" spans="1:27" x14ac:dyDescent="0.25">
      <c r="A113" s="13">
        <v>323211</v>
      </c>
      <c r="B113" s="14" t="s">
        <v>62</v>
      </c>
      <c r="C113" s="12">
        <v>443.75</v>
      </c>
      <c r="D113" s="12"/>
      <c r="E113" s="12">
        <v>9200.5</v>
      </c>
      <c r="G113" s="44">
        <f t="shared" si="115"/>
        <v>2073.3521126760565</v>
      </c>
      <c r="H113" s="44">
        <f t="shared" si="116"/>
        <v>0</v>
      </c>
      <c r="I113" s="13">
        <v>323211</v>
      </c>
      <c r="J113" s="14" t="s">
        <v>62</v>
      </c>
      <c r="K113" s="25"/>
      <c r="L113" s="25"/>
      <c r="M113" s="25">
        <v>4768</v>
      </c>
      <c r="N113" s="25"/>
      <c r="O113" s="25"/>
      <c r="P113" s="25"/>
      <c r="Q113" s="60">
        <v>323211</v>
      </c>
      <c r="R113" s="53" t="s">
        <v>62</v>
      </c>
      <c r="S113" s="67"/>
      <c r="T113" s="30">
        <v>888.35</v>
      </c>
      <c r="U113" s="30"/>
      <c r="V113" s="30"/>
      <c r="W113" s="30">
        <v>2880.54</v>
      </c>
      <c r="X113" s="30"/>
      <c r="Y113" s="30">
        <v>663.61</v>
      </c>
      <c r="Z113" s="30"/>
      <c r="AA113" s="31">
        <f t="shared" ref="AA113:AA132" si="120">E113-K113-L113-M113-N113-O113-P113-S113-T113-U113-V113-W113-X113-Y113-Z113</f>
        <v>1.1368683772161603E-13</v>
      </c>
    </row>
    <row r="114" spans="1:27" x14ac:dyDescent="0.25">
      <c r="A114" s="13">
        <v>323221</v>
      </c>
      <c r="B114" s="14" t="s">
        <v>63</v>
      </c>
      <c r="C114" s="12">
        <v>3090.91</v>
      </c>
      <c r="D114" s="12"/>
      <c r="E114" s="12">
        <v>1564.11</v>
      </c>
      <c r="G114" s="44">
        <f t="shared" si="115"/>
        <v>50.603543940134131</v>
      </c>
      <c r="H114" s="44">
        <f t="shared" si="116"/>
        <v>0</v>
      </c>
      <c r="I114" s="13">
        <v>323221</v>
      </c>
      <c r="J114" s="14" t="s">
        <v>63</v>
      </c>
      <c r="K114" s="12"/>
      <c r="L114" s="12"/>
      <c r="M114" s="12">
        <v>1564.11</v>
      </c>
      <c r="N114" s="12"/>
      <c r="O114" s="12"/>
      <c r="P114" s="12"/>
      <c r="Q114" s="60">
        <v>323221</v>
      </c>
      <c r="R114" s="53" t="s">
        <v>63</v>
      </c>
      <c r="S114" s="68"/>
      <c r="T114" s="31"/>
      <c r="U114" s="31"/>
      <c r="V114" s="31"/>
      <c r="W114" s="31"/>
      <c r="X114" s="31"/>
      <c r="Y114" s="136"/>
      <c r="Z114" s="31"/>
      <c r="AA114" s="31">
        <f t="shared" si="120"/>
        <v>0</v>
      </c>
    </row>
    <row r="115" spans="1:27" x14ac:dyDescent="0.25">
      <c r="A115" s="13">
        <v>323291</v>
      </c>
      <c r="B115" s="14" t="s">
        <v>64</v>
      </c>
      <c r="C115" s="12">
        <v>767.82</v>
      </c>
      <c r="D115" s="12"/>
      <c r="E115" s="12">
        <v>4313.46</v>
      </c>
      <c r="G115" s="44">
        <f t="shared" si="115"/>
        <v>561.78010471204186</v>
      </c>
      <c r="H115" s="44">
        <f t="shared" si="116"/>
        <v>0</v>
      </c>
      <c r="I115" s="13">
        <v>323291</v>
      </c>
      <c r="J115" s="14" t="s">
        <v>64</v>
      </c>
      <c r="K115" s="12"/>
      <c r="L115" s="12"/>
      <c r="M115" s="12">
        <v>2857.21</v>
      </c>
      <c r="N115" s="12"/>
      <c r="O115" s="12"/>
      <c r="P115" s="12">
        <v>1456.25</v>
      </c>
      <c r="Q115" s="60">
        <v>323291</v>
      </c>
      <c r="R115" s="53" t="s">
        <v>64</v>
      </c>
      <c r="S115" s="69"/>
      <c r="T115" s="32"/>
      <c r="U115" s="32"/>
      <c r="V115" s="32"/>
      <c r="W115" s="32"/>
      <c r="X115" s="32"/>
      <c r="Y115" s="137"/>
      <c r="Z115" s="32"/>
      <c r="AA115" s="31">
        <f t="shared" si="120"/>
        <v>0</v>
      </c>
    </row>
    <row r="116" spans="1:27" s="2" customFormat="1" x14ac:dyDescent="0.25">
      <c r="A116" s="15">
        <v>3232</v>
      </c>
      <c r="B116" s="16" t="s">
        <v>65</v>
      </c>
      <c r="C116" s="17">
        <f>SUM(C113:C115)</f>
        <v>4302.4799999999996</v>
      </c>
      <c r="D116" s="17">
        <f t="shared" ref="D116:E116" si="121">SUM(D113:D115)</f>
        <v>0</v>
      </c>
      <c r="E116" s="17">
        <f t="shared" si="121"/>
        <v>15078.07</v>
      </c>
      <c r="F116" s="19">
        <f>F113+F114+F115</f>
        <v>0</v>
      </c>
      <c r="G116" s="45">
        <f t="shared" si="115"/>
        <v>350.45067031107646</v>
      </c>
      <c r="H116" s="45">
        <f t="shared" si="116"/>
        <v>0</v>
      </c>
      <c r="I116" s="15">
        <v>3232</v>
      </c>
      <c r="J116" s="16" t="s">
        <v>65</v>
      </c>
      <c r="K116" s="17">
        <f>SUM(K113:K115)</f>
        <v>0</v>
      </c>
      <c r="L116" s="17">
        <f t="shared" ref="L116:P116" si="122">SUM(L113:L115)</f>
        <v>0</v>
      </c>
      <c r="M116" s="17">
        <f t="shared" si="122"/>
        <v>9189.32</v>
      </c>
      <c r="N116" s="17">
        <f t="shared" si="122"/>
        <v>0</v>
      </c>
      <c r="O116" s="17">
        <f t="shared" si="122"/>
        <v>0</v>
      </c>
      <c r="P116" s="17">
        <f t="shared" si="122"/>
        <v>1456.25</v>
      </c>
      <c r="Q116" s="61">
        <v>3232</v>
      </c>
      <c r="R116" s="54" t="s">
        <v>65</v>
      </c>
      <c r="S116" s="17">
        <f>SUM(S113:S115)</f>
        <v>0</v>
      </c>
      <c r="T116" s="17">
        <f t="shared" ref="T116:Z116" si="123">SUM(T113:T115)</f>
        <v>888.35</v>
      </c>
      <c r="U116" s="17">
        <f t="shared" si="123"/>
        <v>0</v>
      </c>
      <c r="V116" s="17">
        <f t="shared" si="123"/>
        <v>0</v>
      </c>
      <c r="W116" s="17">
        <f t="shared" si="123"/>
        <v>2880.54</v>
      </c>
      <c r="X116" s="17">
        <f t="shared" si="123"/>
        <v>0</v>
      </c>
      <c r="Y116" s="17">
        <f t="shared" si="123"/>
        <v>663.61</v>
      </c>
      <c r="Z116" s="17">
        <f t="shared" si="123"/>
        <v>0</v>
      </c>
      <c r="AA116" s="32">
        <f t="shared" ref="AA116" si="124">SUM(AA113:AA115)</f>
        <v>1.1368683772161603E-13</v>
      </c>
    </row>
    <row r="117" spans="1:27" x14ac:dyDescent="0.25">
      <c r="A117" s="13">
        <v>323311</v>
      </c>
      <c r="B117" s="14" t="s">
        <v>165</v>
      </c>
      <c r="C117" s="12"/>
      <c r="D117" s="91"/>
      <c r="E117" s="12"/>
      <c r="G117" s="44">
        <f t="shared" si="115"/>
        <v>0</v>
      </c>
      <c r="H117" s="44">
        <f>IF(D118&lt;&gt;0,E118/D118*100,0)</f>
        <v>0</v>
      </c>
      <c r="I117" s="13">
        <v>323311</v>
      </c>
      <c r="J117" s="14" t="s">
        <v>165</v>
      </c>
      <c r="K117" s="12"/>
      <c r="L117" s="12"/>
      <c r="M117" s="12"/>
      <c r="N117" s="12"/>
      <c r="O117" s="12"/>
      <c r="P117" s="12"/>
      <c r="Q117" s="60">
        <v>323311</v>
      </c>
      <c r="R117" s="14" t="s">
        <v>165</v>
      </c>
      <c r="S117" s="68"/>
      <c r="T117" s="31"/>
      <c r="U117" s="31"/>
      <c r="V117" s="31"/>
      <c r="W117" s="31"/>
      <c r="X117" s="31"/>
      <c r="Y117" s="136"/>
      <c r="Z117" s="31"/>
      <c r="AA117" s="31">
        <f t="shared" si="120"/>
        <v>0</v>
      </c>
    </row>
    <row r="118" spans="1:27" x14ac:dyDescent="0.25">
      <c r="A118" s="13">
        <v>323321</v>
      </c>
      <c r="B118" s="14" t="s">
        <v>66</v>
      </c>
      <c r="C118" s="12">
        <v>149.31</v>
      </c>
      <c r="D118" s="12"/>
      <c r="E118" s="12">
        <v>924.75</v>
      </c>
      <c r="G118" s="44">
        <f t="shared" si="115"/>
        <v>619.34900542495473</v>
      </c>
      <c r="H118" s="44">
        <f t="shared" si="116"/>
        <v>0</v>
      </c>
      <c r="I118" s="13">
        <v>323321</v>
      </c>
      <c r="J118" s="14" t="s">
        <v>66</v>
      </c>
      <c r="K118" s="12"/>
      <c r="L118" s="12"/>
      <c r="M118" s="12">
        <v>924.75</v>
      </c>
      <c r="N118" s="12"/>
      <c r="O118" s="12"/>
      <c r="P118" s="12"/>
      <c r="Q118" s="60">
        <v>323321</v>
      </c>
      <c r="R118" s="53" t="s">
        <v>66</v>
      </c>
      <c r="S118" s="69"/>
      <c r="T118" s="32"/>
      <c r="U118" s="32"/>
      <c r="V118" s="32"/>
      <c r="W118" s="32"/>
      <c r="X118" s="32"/>
      <c r="Y118" s="137"/>
      <c r="Z118" s="32"/>
      <c r="AA118" s="31">
        <f t="shared" si="120"/>
        <v>0</v>
      </c>
    </row>
    <row r="119" spans="1:27" x14ac:dyDescent="0.25">
      <c r="A119" s="13">
        <v>323391</v>
      </c>
      <c r="B119" s="14" t="s">
        <v>67</v>
      </c>
      <c r="C119" s="12"/>
      <c r="D119" s="12"/>
      <c r="E119" s="12"/>
      <c r="G119" s="44">
        <f t="shared" si="115"/>
        <v>0</v>
      </c>
      <c r="H119" s="44">
        <f t="shared" si="116"/>
        <v>0</v>
      </c>
      <c r="I119" s="13">
        <v>323391</v>
      </c>
      <c r="J119" s="14" t="s">
        <v>67</v>
      </c>
      <c r="K119" s="12"/>
      <c r="L119" s="12"/>
      <c r="M119" s="12"/>
      <c r="N119" s="12"/>
      <c r="O119" s="12"/>
      <c r="P119" s="12"/>
      <c r="Q119" s="60">
        <v>323391</v>
      </c>
      <c r="R119" s="53" t="s">
        <v>67</v>
      </c>
      <c r="S119" s="68"/>
      <c r="T119" s="31"/>
      <c r="U119" s="31"/>
      <c r="V119" s="31"/>
      <c r="W119" s="31"/>
      <c r="X119" s="31"/>
      <c r="Y119" s="136"/>
      <c r="Z119" s="31"/>
      <c r="AA119" s="31">
        <f t="shared" si="120"/>
        <v>0</v>
      </c>
    </row>
    <row r="120" spans="1:27" s="2" customFormat="1" x14ac:dyDescent="0.25">
      <c r="A120" s="15">
        <v>3233</v>
      </c>
      <c r="B120" s="16" t="s">
        <v>68</v>
      </c>
      <c r="C120" s="17">
        <f>SUM(C117:C119)</f>
        <v>149.31</v>
      </c>
      <c r="D120" s="17">
        <f t="shared" ref="D120:E120" si="125">SUM(D117:D119)</f>
        <v>0</v>
      </c>
      <c r="E120" s="17">
        <f t="shared" si="125"/>
        <v>924.75</v>
      </c>
      <c r="F120" s="19">
        <f>F118+F119</f>
        <v>0</v>
      </c>
      <c r="G120" s="45">
        <f t="shared" si="115"/>
        <v>619.34900542495473</v>
      </c>
      <c r="H120" s="45">
        <f t="shared" si="116"/>
        <v>0</v>
      </c>
      <c r="I120" s="15">
        <v>3233</v>
      </c>
      <c r="J120" s="16" t="s">
        <v>68</v>
      </c>
      <c r="K120" s="17">
        <f>SUM(K117:K119)</f>
        <v>0</v>
      </c>
      <c r="L120" s="17">
        <f t="shared" ref="L120:P120" si="126">SUM(L117:L119)</f>
        <v>0</v>
      </c>
      <c r="M120" s="17">
        <f t="shared" si="126"/>
        <v>924.75</v>
      </c>
      <c r="N120" s="17">
        <f t="shared" si="126"/>
        <v>0</v>
      </c>
      <c r="O120" s="17">
        <f t="shared" si="126"/>
        <v>0</v>
      </c>
      <c r="P120" s="17">
        <f t="shared" si="126"/>
        <v>0</v>
      </c>
      <c r="Q120" s="61">
        <v>3233</v>
      </c>
      <c r="R120" s="54" t="s">
        <v>68</v>
      </c>
      <c r="S120" s="17">
        <f>SUM(S117:S119)</f>
        <v>0</v>
      </c>
      <c r="T120" s="17">
        <f t="shared" ref="T120:Z120" si="127">SUM(T117:T119)</f>
        <v>0</v>
      </c>
      <c r="U120" s="17">
        <f t="shared" si="127"/>
        <v>0</v>
      </c>
      <c r="V120" s="17">
        <f t="shared" si="127"/>
        <v>0</v>
      </c>
      <c r="W120" s="17">
        <f t="shared" si="127"/>
        <v>0</v>
      </c>
      <c r="X120" s="17">
        <f t="shared" si="127"/>
        <v>0</v>
      </c>
      <c r="Y120" s="17">
        <f t="shared" si="127"/>
        <v>0</v>
      </c>
      <c r="Z120" s="17">
        <f t="shared" si="127"/>
        <v>0</v>
      </c>
      <c r="AA120" s="69">
        <f t="shared" ref="AA120" si="128">AA117+AA118+AA119</f>
        <v>0</v>
      </c>
    </row>
    <row r="121" spans="1:27" x14ac:dyDescent="0.25">
      <c r="A121" s="13">
        <v>323411</v>
      </c>
      <c r="B121" s="14" t="s">
        <v>69</v>
      </c>
      <c r="C121" s="12">
        <v>1411.11</v>
      </c>
      <c r="D121" s="12"/>
      <c r="E121" s="12">
        <v>1451.39</v>
      </c>
      <c r="G121" s="44">
        <f t="shared" si="115"/>
        <v>102.85449043660665</v>
      </c>
      <c r="H121" s="44">
        <f t="shared" si="116"/>
        <v>0</v>
      </c>
      <c r="I121" s="13">
        <v>323411</v>
      </c>
      <c r="J121" s="14" t="s">
        <v>69</v>
      </c>
      <c r="K121" s="12"/>
      <c r="L121" s="12"/>
      <c r="M121" s="12">
        <v>1370.75</v>
      </c>
      <c r="N121" s="12"/>
      <c r="O121" s="12"/>
      <c r="P121" s="12"/>
      <c r="Q121" s="60">
        <v>323411</v>
      </c>
      <c r="R121" s="53" t="s">
        <v>69</v>
      </c>
      <c r="S121" s="68"/>
      <c r="T121" s="31">
        <v>80.64</v>
      </c>
      <c r="U121" s="31"/>
      <c r="V121" s="31"/>
      <c r="W121" s="31"/>
      <c r="X121" s="31"/>
      <c r="Y121" s="136"/>
      <c r="Z121" s="31"/>
      <c r="AA121" s="31">
        <f t="shared" si="120"/>
        <v>9.9475983006414026E-14</v>
      </c>
    </row>
    <row r="122" spans="1:27" x14ac:dyDescent="0.25">
      <c r="A122" s="13">
        <v>323421</v>
      </c>
      <c r="B122" s="14" t="s">
        <v>70</v>
      </c>
      <c r="C122" s="12">
        <v>2588.9699999999998</v>
      </c>
      <c r="D122" s="12"/>
      <c r="E122" s="12">
        <v>2570.2199999999998</v>
      </c>
      <c r="G122" s="44">
        <f t="shared" si="115"/>
        <v>99.275773763311278</v>
      </c>
      <c r="H122" s="44">
        <f t="shared" si="116"/>
        <v>0</v>
      </c>
      <c r="I122" s="13">
        <v>323421</v>
      </c>
      <c r="J122" s="14" t="s">
        <v>70</v>
      </c>
      <c r="K122" s="12"/>
      <c r="L122" s="12"/>
      <c r="M122" s="12">
        <v>2365.4699999999998</v>
      </c>
      <c r="N122" s="12"/>
      <c r="O122" s="12"/>
      <c r="P122" s="12"/>
      <c r="Q122" s="60">
        <v>323421</v>
      </c>
      <c r="R122" s="53" t="s">
        <v>70</v>
      </c>
      <c r="S122" s="69"/>
      <c r="T122" s="31">
        <v>204.75</v>
      </c>
      <c r="U122" s="32"/>
      <c r="V122" s="32"/>
      <c r="W122" s="32"/>
      <c r="X122" s="32"/>
      <c r="Y122" s="137"/>
      <c r="Z122" s="32"/>
      <c r="AA122" s="31">
        <f t="shared" si="120"/>
        <v>0</v>
      </c>
    </row>
    <row r="123" spans="1:27" x14ac:dyDescent="0.25">
      <c r="A123" s="13">
        <v>323491</v>
      </c>
      <c r="B123" s="14" t="s">
        <v>71</v>
      </c>
      <c r="C123" s="12">
        <v>2237.88</v>
      </c>
      <c r="D123" s="12"/>
      <c r="E123" s="12">
        <v>2498.88</v>
      </c>
      <c r="G123" s="44">
        <f t="shared" si="115"/>
        <v>111.66282374390049</v>
      </c>
      <c r="H123" s="44">
        <f t="shared" si="116"/>
        <v>0</v>
      </c>
      <c r="I123" s="13">
        <v>323491</v>
      </c>
      <c r="J123" s="14" t="s">
        <v>71</v>
      </c>
      <c r="K123" s="12"/>
      <c r="L123" s="12"/>
      <c r="M123" s="12">
        <v>2498.88</v>
      </c>
      <c r="N123" s="12"/>
      <c r="O123" s="12"/>
      <c r="P123" s="12"/>
      <c r="Q123" s="60">
        <v>323491</v>
      </c>
      <c r="R123" s="53" t="s">
        <v>71</v>
      </c>
      <c r="S123" s="69"/>
      <c r="T123" s="32"/>
      <c r="U123" s="32"/>
      <c r="V123" s="32"/>
      <c r="W123" s="32"/>
      <c r="X123" s="32"/>
      <c r="Y123" s="137"/>
      <c r="Z123" s="32"/>
      <c r="AA123" s="31">
        <f t="shared" si="120"/>
        <v>0</v>
      </c>
    </row>
    <row r="124" spans="1:27" s="2" customFormat="1" x14ac:dyDescent="0.25">
      <c r="A124" s="15">
        <v>3234</v>
      </c>
      <c r="B124" s="16" t="s">
        <v>72</v>
      </c>
      <c r="C124" s="17">
        <f>SUM(C121:C123)</f>
        <v>6237.96</v>
      </c>
      <c r="D124" s="17">
        <f>SUM(D121:D123)</f>
        <v>0</v>
      </c>
      <c r="E124" s="17">
        <f>SUM(E121:E123)</f>
        <v>6520.49</v>
      </c>
      <c r="F124" s="19">
        <f>SUM(F121:F123)</f>
        <v>0</v>
      </c>
      <c r="G124" s="45">
        <f t="shared" si="115"/>
        <v>104.5292050606288</v>
      </c>
      <c r="H124" s="45">
        <f t="shared" si="116"/>
        <v>0</v>
      </c>
      <c r="I124" s="15">
        <v>3234</v>
      </c>
      <c r="J124" s="16" t="s">
        <v>72</v>
      </c>
      <c r="K124" s="17">
        <f t="shared" ref="K124:P124" si="129">SUM(K121:K123)</f>
        <v>0</v>
      </c>
      <c r="L124" s="17">
        <f t="shared" si="129"/>
        <v>0</v>
      </c>
      <c r="M124" s="17">
        <f t="shared" si="129"/>
        <v>6235.1</v>
      </c>
      <c r="N124" s="17">
        <f t="shared" si="129"/>
        <v>0</v>
      </c>
      <c r="O124" s="17">
        <f t="shared" si="129"/>
        <v>0</v>
      </c>
      <c r="P124" s="17">
        <f t="shared" si="129"/>
        <v>0</v>
      </c>
      <c r="Q124" s="61">
        <v>3234</v>
      </c>
      <c r="R124" s="54" t="s">
        <v>72</v>
      </c>
      <c r="S124" s="17">
        <f t="shared" ref="S124:AA124" si="130">SUM(S121:S123)</f>
        <v>0</v>
      </c>
      <c r="T124" s="17">
        <f t="shared" si="130"/>
        <v>285.39</v>
      </c>
      <c r="U124" s="17">
        <f t="shared" si="130"/>
        <v>0</v>
      </c>
      <c r="V124" s="17">
        <f t="shared" si="130"/>
        <v>0</v>
      </c>
      <c r="W124" s="17">
        <f t="shared" si="130"/>
        <v>0</v>
      </c>
      <c r="X124" s="17">
        <f t="shared" si="130"/>
        <v>0</v>
      </c>
      <c r="Y124" s="17">
        <f t="shared" si="130"/>
        <v>0</v>
      </c>
      <c r="Z124" s="17">
        <f t="shared" si="130"/>
        <v>0</v>
      </c>
      <c r="AA124" s="32">
        <f t="shared" si="130"/>
        <v>9.9475983006414026E-14</v>
      </c>
    </row>
    <row r="125" spans="1:27" x14ac:dyDescent="0.25">
      <c r="A125" s="13">
        <v>323521</v>
      </c>
      <c r="B125" s="14" t="s">
        <v>73</v>
      </c>
      <c r="C125" s="12">
        <v>557.69000000000005</v>
      </c>
      <c r="D125" s="12"/>
      <c r="E125" s="12">
        <v>611.67999999999995</v>
      </c>
      <c r="G125" s="44">
        <f t="shared" si="115"/>
        <v>109.68100557657479</v>
      </c>
      <c r="H125" s="44">
        <f t="shared" si="116"/>
        <v>0</v>
      </c>
      <c r="I125" s="13">
        <v>323521</v>
      </c>
      <c r="J125" s="14" t="s">
        <v>73</v>
      </c>
      <c r="K125" s="12"/>
      <c r="L125" s="12"/>
      <c r="M125" s="12">
        <v>411.68</v>
      </c>
      <c r="N125" s="12"/>
      <c r="O125" s="12"/>
      <c r="P125" s="12">
        <v>200</v>
      </c>
      <c r="Q125" s="60">
        <v>323521</v>
      </c>
      <c r="R125" s="53" t="s">
        <v>73</v>
      </c>
      <c r="S125" s="69"/>
      <c r="T125" s="32"/>
      <c r="U125" s="32"/>
      <c r="V125" s="32"/>
      <c r="W125" s="32"/>
      <c r="X125" s="32"/>
      <c r="Y125" s="137"/>
      <c r="Z125" s="32"/>
      <c r="AA125" s="31">
        <f t="shared" si="120"/>
        <v>-5.6843418860808015E-14</v>
      </c>
    </row>
    <row r="126" spans="1:27" x14ac:dyDescent="0.25">
      <c r="A126" s="13">
        <v>323531</v>
      </c>
      <c r="B126" s="14" t="s">
        <v>394</v>
      </c>
      <c r="C126" s="12">
        <v>877.43</v>
      </c>
      <c r="D126" s="12"/>
      <c r="E126" s="12">
        <v>5157.18</v>
      </c>
      <c r="G126" s="44">
        <f t="shared" si="115"/>
        <v>587.75970732708026</v>
      </c>
      <c r="H126" s="44">
        <f t="shared" si="116"/>
        <v>0</v>
      </c>
      <c r="I126" s="13">
        <v>323531</v>
      </c>
      <c r="J126" s="14" t="s">
        <v>394</v>
      </c>
      <c r="K126" s="12"/>
      <c r="L126" s="12"/>
      <c r="M126" s="12">
        <v>1707.18</v>
      </c>
      <c r="N126" s="12"/>
      <c r="O126" s="12"/>
      <c r="P126" s="12">
        <v>3450</v>
      </c>
      <c r="Q126" s="60">
        <v>323531</v>
      </c>
      <c r="R126" s="14" t="s">
        <v>394</v>
      </c>
      <c r="S126" s="69"/>
      <c r="T126" s="32"/>
      <c r="U126" s="32"/>
      <c r="V126" s="32"/>
      <c r="W126" s="32"/>
      <c r="X126" s="32"/>
      <c r="Y126" s="137"/>
      <c r="Z126" s="32"/>
      <c r="AA126" s="31"/>
    </row>
    <row r="127" spans="1:27" x14ac:dyDescent="0.25">
      <c r="A127" s="13">
        <v>323541</v>
      </c>
      <c r="B127" s="14" t="s">
        <v>74</v>
      </c>
      <c r="C127" s="12">
        <v>1282.96</v>
      </c>
      <c r="D127" s="12"/>
      <c r="E127" s="12">
        <v>1088</v>
      </c>
      <c r="G127" s="44">
        <f t="shared" si="115"/>
        <v>84.803891002057739</v>
      </c>
      <c r="H127" s="44">
        <f t="shared" si="116"/>
        <v>0</v>
      </c>
      <c r="I127" s="13">
        <v>323541</v>
      </c>
      <c r="J127" s="14" t="s">
        <v>74</v>
      </c>
      <c r="K127" s="12"/>
      <c r="L127" s="12"/>
      <c r="M127" s="12">
        <v>1088</v>
      </c>
      <c r="N127" s="12"/>
      <c r="O127" s="12"/>
      <c r="P127" s="12"/>
      <c r="Q127" s="60">
        <v>323541</v>
      </c>
      <c r="R127" s="53" t="s">
        <v>74</v>
      </c>
      <c r="S127" s="68"/>
      <c r="T127" s="31"/>
      <c r="U127" s="31"/>
      <c r="V127" s="31"/>
      <c r="W127" s="31"/>
      <c r="X127" s="31"/>
      <c r="Y127" s="136"/>
      <c r="Z127" s="31"/>
      <c r="AA127" s="31">
        <f t="shared" si="120"/>
        <v>0</v>
      </c>
    </row>
    <row r="128" spans="1:27" s="2" customFormat="1" x14ac:dyDescent="0.25">
      <c r="A128" s="15">
        <v>3235</v>
      </c>
      <c r="B128" s="16" t="s">
        <v>75</v>
      </c>
      <c r="C128" s="17">
        <f>SUM(C125:C127)</f>
        <v>2718.08</v>
      </c>
      <c r="D128" s="17">
        <f t="shared" ref="D128:E128" si="131">SUM(D125:D127)</f>
        <v>0</v>
      </c>
      <c r="E128" s="17">
        <f t="shared" si="131"/>
        <v>6856.8600000000006</v>
      </c>
      <c r="F128" s="19">
        <f>F125+F127</f>
        <v>0</v>
      </c>
      <c r="G128" s="45">
        <f t="shared" si="115"/>
        <v>252.26851306804807</v>
      </c>
      <c r="H128" s="45">
        <f t="shared" si="116"/>
        <v>0</v>
      </c>
      <c r="I128" s="15">
        <v>3235</v>
      </c>
      <c r="J128" s="16" t="s">
        <v>75</v>
      </c>
      <c r="K128" s="17">
        <f>SUM(K125:K127)</f>
        <v>0</v>
      </c>
      <c r="L128" s="17">
        <f t="shared" ref="L128:P128" si="132">SUM(L125:L127)</f>
        <v>0</v>
      </c>
      <c r="M128" s="17">
        <f t="shared" si="132"/>
        <v>3206.86</v>
      </c>
      <c r="N128" s="17">
        <f t="shared" si="132"/>
        <v>0</v>
      </c>
      <c r="O128" s="17">
        <f t="shared" si="132"/>
        <v>0</v>
      </c>
      <c r="P128" s="17">
        <f t="shared" si="132"/>
        <v>3650</v>
      </c>
      <c r="Q128" s="61">
        <v>3235</v>
      </c>
      <c r="R128" s="54" t="s">
        <v>75</v>
      </c>
      <c r="S128" s="17">
        <f>SUM(S125:S127)</f>
        <v>0</v>
      </c>
      <c r="T128" s="17">
        <f t="shared" ref="T128:Z128" si="133">SUM(T125:T127)</f>
        <v>0</v>
      </c>
      <c r="U128" s="17">
        <f t="shared" si="133"/>
        <v>0</v>
      </c>
      <c r="V128" s="17">
        <f t="shared" si="133"/>
        <v>0</v>
      </c>
      <c r="W128" s="17">
        <f t="shared" si="133"/>
        <v>0</v>
      </c>
      <c r="X128" s="17">
        <f t="shared" si="133"/>
        <v>0</v>
      </c>
      <c r="Y128" s="17">
        <f t="shared" si="133"/>
        <v>0</v>
      </c>
      <c r="Z128" s="17">
        <f t="shared" si="133"/>
        <v>0</v>
      </c>
      <c r="AA128" s="32">
        <f t="shared" ref="AA128" si="134">AA125+AA127</f>
        <v>-5.6843418860808015E-14</v>
      </c>
    </row>
    <row r="129" spans="1:27" x14ac:dyDescent="0.25">
      <c r="A129" s="13">
        <v>323611</v>
      </c>
      <c r="B129" s="14" t="s">
        <v>76</v>
      </c>
      <c r="C129" s="12">
        <v>2797</v>
      </c>
      <c r="D129" s="12"/>
      <c r="E129" s="12">
        <v>2355</v>
      </c>
      <c r="G129" s="44">
        <f t="shared" si="115"/>
        <v>84.197354308187343</v>
      </c>
      <c r="H129" s="44">
        <f t="shared" si="116"/>
        <v>0</v>
      </c>
      <c r="I129" s="13">
        <v>323611</v>
      </c>
      <c r="J129" s="14" t="s">
        <v>76</v>
      </c>
      <c r="K129" s="12"/>
      <c r="L129" s="12"/>
      <c r="M129" s="12">
        <v>2355</v>
      </c>
      <c r="N129" s="12"/>
      <c r="O129" s="12"/>
      <c r="P129" s="12"/>
      <c r="Q129" s="60">
        <v>323611</v>
      </c>
      <c r="R129" s="53" t="s">
        <v>76</v>
      </c>
      <c r="S129" s="69"/>
      <c r="T129" s="31"/>
      <c r="U129" s="32"/>
      <c r="V129" s="32"/>
      <c r="W129" s="32"/>
      <c r="X129" s="32"/>
      <c r="Y129" s="137"/>
      <c r="Z129" s="32"/>
      <c r="AA129" s="31">
        <f t="shared" si="120"/>
        <v>0</v>
      </c>
    </row>
    <row r="130" spans="1:27" x14ac:dyDescent="0.25">
      <c r="A130" s="13">
        <v>323691</v>
      </c>
      <c r="B130" s="14" t="s">
        <v>397</v>
      </c>
      <c r="C130" s="12">
        <v>108</v>
      </c>
      <c r="D130" s="12"/>
      <c r="E130" s="12"/>
      <c r="G130" s="44">
        <f t="shared" si="115"/>
        <v>0</v>
      </c>
      <c r="H130" s="44">
        <f t="shared" si="116"/>
        <v>0</v>
      </c>
      <c r="I130" s="13">
        <v>323691</v>
      </c>
      <c r="J130" s="14" t="s">
        <v>397</v>
      </c>
      <c r="K130" s="12"/>
      <c r="L130" s="12"/>
      <c r="M130" s="12"/>
      <c r="N130" s="12"/>
      <c r="O130" s="12"/>
      <c r="P130" s="12"/>
      <c r="Q130" s="60">
        <v>323691</v>
      </c>
      <c r="R130" s="14" t="s">
        <v>397</v>
      </c>
      <c r="S130" s="69"/>
      <c r="T130" s="32"/>
      <c r="U130" s="32"/>
      <c r="V130" s="32"/>
      <c r="W130" s="32"/>
      <c r="X130" s="32"/>
      <c r="Y130" s="137"/>
      <c r="Z130" s="32"/>
      <c r="AA130" s="31">
        <f t="shared" si="120"/>
        <v>0</v>
      </c>
    </row>
    <row r="131" spans="1:27" s="2" customFormat="1" x14ac:dyDescent="0.25">
      <c r="A131" s="15">
        <v>3236</v>
      </c>
      <c r="B131" s="16" t="s">
        <v>77</v>
      </c>
      <c r="C131" s="17">
        <f>SUM(C129:C130)</f>
        <v>2905</v>
      </c>
      <c r="D131" s="17">
        <f t="shared" ref="D131:E131" si="135">SUM(D129:D130)</f>
        <v>0</v>
      </c>
      <c r="E131" s="17">
        <f t="shared" si="135"/>
        <v>2355</v>
      </c>
      <c r="F131" s="19">
        <f>F129</f>
        <v>0</v>
      </c>
      <c r="G131" s="45">
        <f t="shared" si="115"/>
        <v>81.067125645438892</v>
      </c>
      <c r="H131" s="45">
        <f t="shared" si="116"/>
        <v>0</v>
      </c>
      <c r="I131" s="15">
        <v>3236</v>
      </c>
      <c r="J131" s="16" t="s">
        <v>77</v>
      </c>
      <c r="K131" s="17">
        <f>SUM(K129:K130)</f>
        <v>0</v>
      </c>
      <c r="L131" s="17">
        <f t="shared" ref="L131:P131" si="136">SUM(L129:L130)</f>
        <v>0</v>
      </c>
      <c r="M131" s="17">
        <f t="shared" si="136"/>
        <v>2355</v>
      </c>
      <c r="N131" s="17">
        <f t="shared" si="136"/>
        <v>0</v>
      </c>
      <c r="O131" s="17">
        <f t="shared" si="136"/>
        <v>0</v>
      </c>
      <c r="P131" s="17">
        <f t="shared" si="136"/>
        <v>0</v>
      </c>
      <c r="Q131" s="61">
        <v>3236</v>
      </c>
      <c r="R131" s="54" t="s">
        <v>77</v>
      </c>
      <c r="S131" s="17">
        <f>SUM(S129:S130)</f>
        <v>0</v>
      </c>
      <c r="T131" s="17">
        <f t="shared" ref="T131:Z131" si="137">SUM(T129:T130)</f>
        <v>0</v>
      </c>
      <c r="U131" s="17">
        <f t="shared" si="137"/>
        <v>0</v>
      </c>
      <c r="V131" s="17">
        <f t="shared" si="137"/>
        <v>0</v>
      </c>
      <c r="W131" s="17">
        <f t="shared" si="137"/>
        <v>0</v>
      </c>
      <c r="X131" s="17">
        <f t="shared" si="137"/>
        <v>0</v>
      </c>
      <c r="Y131" s="17">
        <f t="shared" si="137"/>
        <v>0</v>
      </c>
      <c r="Z131" s="17">
        <f t="shared" si="137"/>
        <v>0</v>
      </c>
      <c r="AA131" s="68">
        <f t="shared" ref="AA131" si="138">AA129+AA130</f>
        <v>0</v>
      </c>
    </row>
    <row r="132" spans="1:27" x14ac:dyDescent="0.25">
      <c r="A132" s="13">
        <v>323711</v>
      </c>
      <c r="B132" s="14" t="s">
        <v>78</v>
      </c>
      <c r="C132" s="12">
        <v>556.19000000000005</v>
      </c>
      <c r="D132" s="12"/>
      <c r="E132" s="12">
        <v>375.36</v>
      </c>
      <c r="F132" s="139"/>
      <c r="G132" s="44">
        <f t="shared" si="115"/>
        <v>67.48772901346662</v>
      </c>
      <c r="H132" s="44">
        <f t="shared" si="116"/>
        <v>0</v>
      </c>
      <c r="I132" s="13">
        <v>323711</v>
      </c>
      <c r="J132" s="14" t="s">
        <v>78</v>
      </c>
      <c r="K132" s="12"/>
      <c r="L132" s="12">
        <v>375.36</v>
      </c>
      <c r="M132" s="12"/>
      <c r="N132" s="12"/>
      <c r="O132" s="12"/>
      <c r="P132" s="12"/>
      <c r="Q132" s="60">
        <v>323711</v>
      </c>
      <c r="R132" s="53" t="s">
        <v>78</v>
      </c>
      <c r="S132" s="68"/>
      <c r="T132" s="31"/>
      <c r="U132" s="31"/>
      <c r="V132" s="31"/>
      <c r="W132" s="31"/>
      <c r="X132" s="31"/>
      <c r="Y132" s="136"/>
      <c r="Z132" s="31"/>
      <c r="AA132" s="31">
        <f t="shared" si="120"/>
        <v>0</v>
      </c>
    </row>
    <row r="133" spans="1:27" x14ac:dyDescent="0.25">
      <c r="A133" s="339" t="str">
        <f>A1</f>
        <v>KOMERCIJALNA I TRGOVAČKA ŠKOLA BJELOVAR</v>
      </c>
      <c r="B133" s="339"/>
      <c r="C133" s="339"/>
      <c r="D133" s="339"/>
      <c r="I133" s="339" t="str">
        <f>A1</f>
        <v>KOMERCIJALNA I TRGOVAČKA ŠKOLA BJELOVAR</v>
      </c>
      <c r="J133" s="339"/>
      <c r="K133" s="339"/>
      <c r="L133" s="339"/>
      <c r="M133" s="7"/>
      <c r="N133" s="7"/>
      <c r="O133" s="7"/>
      <c r="P133" s="7"/>
      <c r="Q133" s="340" t="str">
        <f>A1</f>
        <v>KOMERCIJALNA I TRGOVAČKA ŠKOLA BJELOVAR</v>
      </c>
      <c r="R133" s="340"/>
      <c r="S133" s="340"/>
      <c r="T133" s="340"/>
      <c r="U133" s="34"/>
      <c r="V133" s="34"/>
    </row>
    <row r="134" spans="1:27" x14ac:dyDescent="0.25">
      <c r="A134" s="341" t="str">
        <f>A2</f>
        <v>BJELOVAR, POLJANA DR. FRANJE TUĐMANA 9</v>
      </c>
      <c r="B134" s="341"/>
      <c r="C134" s="341"/>
      <c r="D134" s="341"/>
      <c r="H134" s="24" t="s">
        <v>166</v>
      </c>
      <c r="I134" s="341" t="str">
        <f>A2</f>
        <v>BJELOVAR, POLJANA DR. FRANJE TUĐMANA 9</v>
      </c>
      <c r="J134" s="341"/>
      <c r="K134" s="341"/>
      <c r="L134" s="341"/>
      <c r="M134" s="7"/>
      <c r="N134" s="7"/>
      <c r="O134" s="7"/>
      <c r="P134" s="24" t="str">
        <f>H134</f>
        <v>str.5</v>
      </c>
      <c r="Q134" s="340" t="str">
        <f>A2</f>
        <v>BJELOVAR, POLJANA DR. FRANJE TUĐMANA 9</v>
      </c>
      <c r="R134" s="340"/>
      <c r="S134" s="340"/>
      <c r="T134" s="340"/>
      <c r="U134" s="34"/>
      <c r="V134" s="34"/>
      <c r="AA134" s="27" t="str">
        <f>P134</f>
        <v>str.5</v>
      </c>
    </row>
    <row r="135" spans="1:27" x14ac:dyDescent="0.25">
      <c r="A135" s="35"/>
      <c r="B135" s="35"/>
      <c r="C135" s="35"/>
      <c r="D135" s="35"/>
      <c r="H135" s="24"/>
      <c r="I135" s="35"/>
      <c r="J135" s="35"/>
      <c r="K135" s="35"/>
      <c r="L135" s="35"/>
      <c r="M135" s="7"/>
      <c r="N135" s="7"/>
      <c r="O135" s="7"/>
      <c r="P135" s="24"/>
      <c r="Q135" s="57"/>
      <c r="R135" s="57"/>
      <c r="S135" s="64"/>
      <c r="T135" s="57"/>
      <c r="U135" s="34"/>
      <c r="V135" s="34"/>
      <c r="AA135" s="27"/>
    </row>
    <row r="136" spans="1:27" ht="15.75" x14ac:dyDescent="0.3">
      <c r="A136" s="20"/>
      <c r="B136" s="332" t="str">
        <f>B4</f>
        <v>IZVJEŠTAJ O IZVRŠENJU FINANCIJSKOG PLANA  I - XII 2025.</v>
      </c>
      <c r="C136" s="332"/>
      <c r="D136" s="332"/>
      <c r="E136" s="332"/>
      <c r="F136" s="332"/>
      <c r="G136" s="332"/>
      <c r="H136" s="332"/>
      <c r="I136" s="20"/>
      <c r="J136" s="332" t="str">
        <f>B4</f>
        <v>IZVJEŠTAJ O IZVRŠENJU FINANCIJSKOG PLANA  I - XII 2025.</v>
      </c>
      <c r="K136" s="332"/>
      <c r="L136" s="332"/>
      <c r="M136" s="332"/>
      <c r="N136" s="332"/>
      <c r="O136" s="332"/>
      <c r="P136" s="332"/>
      <c r="Q136" s="57"/>
      <c r="R136" s="332" t="str">
        <f>B4</f>
        <v>IZVJEŠTAJ O IZVRŠENJU FINANCIJSKOG PLANA  I - XII 2025.</v>
      </c>
      <c r="S136" s="332"/>
      <c r="T136" s="332"/>
      <c r="U136" s="332"/>
      <c r="V136" s="332"/>
      <c r="W136" s="332"/>
      <c r="X136" s="332"/>
      <c r="Y136" s="332"/>
      <c r="Z136" s="332"/>
      <c r="AA136" s="332"/>
    </row>
    <row r="137" spans="1:27" x14ac:dyDescent="0.25">
      <c r="I137" s="1"/>
      <c r="J137" s="3"/>
      <c r="K137" s="7"/>
      <c r="L137" s="7"/>
      <c r="M137" s="7"/>
      <c r="N137" s="7"/>
      <c r="O137" s="7"/>
      <c r="P137" s="7"/>
      <c r="Q137" s="58"/>
    </row>
    <row r="138" spans="1:27" ht="15" customHeight="1" x14ac:dyDescent="0.25">
      <c r="A138" s="4"/>
      <c r="B138" s="5"/>
      <c r="C138" s="36" t="str">
        <f t="shared" ref="C138:E139" si="139">C6</f>
        <v>IZVRŠENO</v>
      </c>
      <c r="D138" s="36" t="str">
        <f t="shared" si="139"/>
        <v>PLAN</v>
      </c>
      <c r="E138" s="36" t="str">
        <f t="shared" si="139"/>
        <v>IZVRŠENO</v>
      </c>
      <c r="G138" s="42" t="str">
        <f>G6</f>
        <v>INDEKS</v>
      </c>
      <c r="H138" s="42" t="str">
        <f>H6</f>
        <v xml:space="preserve">INDEKS </v>
      </c>
      <c r="I138" s="4"/>
      <c r="J138" s="5"/>
      <c r="K138" s="333" t="s">
        <v>140</v>
      </c>
      <c r="L138" s="334"/>
      <c r="M138" s="333" t="s">
        <v>143</v>
      </c>
      <c r="N138" s="335"/>
      <c r="O138" s="335"/>
      <c r="P138" s="334"/>
      <c r="Q138" s="59"/>
      <c r="R138" s="55"/>
      <c r="S138" s="336" t="s">
        <v>145</v>
      </c>
      <c r="T138" s="337"/>
      <c r="U138" s="337"/>
      <c r="V138" s="337"/>
      <c r="W138" s="338"/>
      <c r="X138" s="337" t="s">
        <v>4</v>
      </c>
      <c r="Y138" s="337"/>
      <c r="Z138" s="337"/>
      <c r="AA138" s="338"/>
    </row>
    <row r="139" spans="1:27" x14ac:dyDescent="0.25">
      <c r="A139" s="97" t="s">
        <v>6</v>
      </c>
      <c r="B139" s="97" t="s">
        <v>7</v>
      </c>
      <c r="C139" s="37" t="str">
        <f t="shared" si="139"/>
        <v>I - XII 2024.</v>
      </c>
      <c r="D139" s="37" t="str">
        <f t="shared" si="139"/>
        <v>2025.</v>
      </c>
      <c r="E139" s="37" t="str">
        <f t="shared" si="139"/>
        <v>I - XII 2025.</v>
      </c>
      <c r="G139" s="43" t="str">
        <f>G7</f>
        <v>2025/2024.</v>
      </c>
      <c r="H139" s="43" t="str">
        <f>H7</f>
        <v>IZVR / PLAN</v>
      </c>
      <c r="I139" s="97" t="s">
        <v>6</v>
      </c>
      <c r="J139" s="97" t="s">
        <v>7</v>
      </c>
      <c r="K139" s="38" t="str">
        <f t="shared" ref="K139:P139" si="140">K7</f>
        <v>RIZNICA</v>
      </c>
      <c r="L139" s="38" t="str">
        <f t="shared" si="140"/>
        <v>OSTALO</v>
      </c>
      <c r="M139" s="38" t="str">
        <f t="shared" si="140"/>
        <v>DECENTRALIZ.</v>
      </c>
      <c r="N139" s="38" t="str">
        <f t="shared" si="140"/>
        <v>KNJIŽNA GRAĐA</v>
      </c>
      <c r="O139" s="38" t="str">
        <f t="shared" si="140"/>
        <v>e-tehničar</v>
      </c>
      <c r="P139" s="38" t="str">
        <f t="shared" si="140"/>
        <v>OSTALO</v>
      </c>
      <c r="Q139" s="107" t="s">
        <v>6</v>
      </c>
      <c r="R139" s="107" t="s">
        <v>7</v>
      </c>
      <c r="S139" s="66" t="str">
        <f t="shared" ref="S139:AA139" si="141">S7</f>
        <v>ERASMUS+</v>
      </c>
      <c r="T139" s="66" t="str">
        <f t="shared" si="141"/>
        <v>ZAKUP</v>
      </c>
      <c r="U139" s="66" t="str">
        <f t="shared" si="141"/>
        <v>KAMATA</v>
      </c>
      <c r="V139" s="66" t="str">
        <f t="shared" si="141"/>
        <v>DONACIJE</v>
      </c>
      <c r="W139" s="66" t="str">
        <f t="shared" si="141"/>
        <v>OSTALO</v>
      </c>
      <c r="X139" s="66" t="str">
        <f t="shared" si="141"/>
        <v>KAZALIŠTE</v>
      </c>
      <c r="Y139" s="66" t="str">
        <f t="shared" si="141"/>
        <v>OSIGURANJE</v>
      </c>
      <c r="Z139" s="66" t="str">
        <f t="shared" si="141"/>
        <v>IZLETI</v>
      </c>
      <c r="AA139" s="66" t="str">
        <f t="shared" si="141"/>
        <v>OSTALO</v>
      </c>
    </row>
    <row r="140" spans="1:27" x14ac:dyDescent="0.25">
      <c r="A140" s="129">
        <v>323721</v>
      </c>
      <c r="B140" s="130" t="s">
        <v>79</v>
      </c>
      <c r="C140" s="25">
        <v>203.25</v>
      </c>
      <c r="D140" s="25"/>
      <c r="E140" s="25">
        <v>713.74</v>
      </c>
      <c r="G140" s="131">
        <f t="shared" ref="G140:G145" si="142">IF(C140&lt;&gt;0,E140/C140*100,0)</f>
        <v>351.16359163591636</v>
      </c>
      <c r="H140" s="131">
        <f t="shared" ref="H140:H145" si="143">IF(D140&lt;&gt;0,E140/D140*100,0)</f>
        <v>0</v>
      </c>
      <c r="I140" s="129">
        <v>323721</v>
      </c>
      <c r="J140" s="130" t="s">
        <v>79</v>
      </c>
      <c r="K140" s="25"/>
      <c r="L140" s="25"/>
      <c r="M140" s="25">
        <v>58.27</v>
      </c>
      <c r="N140" s="25"/>
      <c r="O140" s="25"/>
      <c r="P140" s="25">
        <v>655.47</v>
      </c>
      <c r="Q140" s="107">
        <v>323721</v>
      </c>
      <c r="R140" s="132" t="s">
        <v>79</v>
      </c>
      <c r="S140" s="67"/>
      <c r="T140" s="30"/>
      <c r="U140" s="30"/>
      <c r="V140" s="30"/>
      <c r="W140" s="30"/>
      <c r="X140" s="30"/>
      <c r="Y140" s="145"/>
      <c r="Z140" s="30"/>
      <c r="AA140" s="30">
        <f>E140-K140-L140-M140-N140-O140-P140-S140-T140-U140-V140-W140-X140-Y140-Z140</f>
        <v>0</v>
      </c>
    </row>
    <row r="141" spans="1:27" x14ac:dyDescent="0.25">
      <c r="A141" s="13">
        <v>323731</v>
      </c>
      <c r="B141" s="14" t="s">
        <v>80</v>
      </c>
      <c r="C141" s="12"/>
      <c r="D141" s="12"/>
      <c r="E141" s="12"/>
      <c r="G141" s="44">
        <f t="shared" si="142"/>
        <v>0</v>
      </c>
      <c r="H141" s="44">
        <f t="shared" si="143"/>
        <v>0</v>
      </c>
      <c r="I141" s="13">
        <v>323731</v>
      </c>
      <c r="J141" s="14" t="s">
        <v>80</v>
      </c>
      <c r="K141" s="12"/>
      <c r="L141" s="12"/>
      <c r="M141" s="12"/>
      <c r="N141" s="12"/>
      <c r="O141" s="12"/>
      <c r="P141" s="12"/>
      <c r="Q141" s="60">
        <v>323731</v>
      </c>
      <c r="R141" s="53" t="s">
        <v>80</v>
      </c>
      <c r="S141" s="68"/>
      <c r="T141" s="31"/>
      <c r="U141" s="31"/>
      <c r="V141" s="31"/>
      <c r="W141" s="31"/>
      <c r="X141" s="31"/>
      <c r="Y141" s="136"/>
      <c r="Z141" s="31"/>
      <c r="AA141" s="31">
        <f>E141-K141-L141-M141-N141-O141-P141-S141-T141-U141-V141-W141-X141-Y141-Z141</f>
        <v>0</v>
      </c>
    </row>
    <row r="142" spans="1:27" x14ac:dyDescent="0.25">
      <c r="A142" s="13">
        <v>323791</v>
      </c>
      <c r="B142" s="14" t="s">
        <v>81</v>
      </c>
      <c r="C142" s="12">
        <v>3111.35</v>
      </c>
      <c r="D142" s="12"/>
      <c r="E142" s="12">
        <v>5801.96</v>
      </c>
      <c r="G142" s="44">
        <f t="shared" si="142"/>
        <v>186.47725263952947</v>
      </c>
      <c r="H142" s="44">
        <f t="shared" si="143"/>
        <v>0</v>
      </c>
      <c r="I142" s="13">
        <v>323791</v>
      </c>
      <c r="J142" s="14" t="s">
        <v>81</v>
      </c>
      <c r="K142" s="12"/>
      <c r="L142" s="12">
        <v>2100</v>
      </c>
      <c r="M142" s="12">
        <v>1766.96</v>
      </c>
      <c r="N142" s="12"/>
      <c r="O142" s="12"/>
      <c r="P142" s="12"/>
      <c r="Q142" s="60">
        <v>323791</v>
      </c>
      <c r="R142" s="53" t="s">
        <v>81</v>
      </c>
      <c r="S142" s="68"/>
      <c r="T142" s="31"/>
      <c r="U142" s="31"/>
      <c r="V142" s="31"/>
      <c r="W142" s="31"/>
      <c r="X142" s="31">
        <v>1935</v>
      </c>
      <c r="Y142" s="136"/>
      <c r="Z142" s="31"/>
      <c r="AA142" s="31">
        <f>E142-K142-L142-M142-N142-O142-P142-S142-T142-U142-V142-W142-X142-Y142-Z142</f>
        <v>0</v>
      </c>
    </row>
    <row r="143" spans="1:27" x14ac:dyDescent="0.25">
      <c r="A143" s="15">
        <v>3237</v>
      </c>
      <c r="B143" s="16" t="s">
        <v>82</v>
      </c>
      <c r="C143" s="17">
        <f>C132+SUM(C140:C142)</f>
        <v>3870.79</v>
      </c>
      <c r="D143" s="17">
        <f t="shared" ref="D143:E143" si="144">D132+SUM(D140:D142)</f>
        <v>0</v>
      </c>
      <c r="E143" s="17">
        <f t="shared" si="144"/>
        <v>6891.0599999999995</v>
      </c>
      <c r="F143" s="19">
        <f>SUM(F138:F142)</f>
        <v>0</v>
      </c>
      <c r="G143" s="45">
        <f t="shared" si="142"/>
        <v>178.02722441672111</v>
      </c>
      <c r="H143" s="45">
        <f t="shared" si="143"/>
        <v>0</v>
      </c>
      <c r="I143" s="15">
        <v>3237</v>
      </c>
      <c r="J143" s="16" t="s">
        <v>82</v>
      </c>
      <c r="K143" s="17">
        <f>K132+SUM(K140:K142)</f>
        <v>0</v>
      </c>
      <c r="L143" s="17">
        <f t="shared" ref="L143:P143" si="145">L132+SUM(L140:L142)</f>
        <v>2475.36</v>
      </c>
      <c r="M143" s="17">
        <f t="shared" si="145"/>
        <v>1825.23</v>
      </c>
      <c r="N143" s="17">
        <f t="shared" si="145"/>
        <v>0</v>
      </c>
      <c r="O143" s="17">
        <f t="shared" si="145"/>
        <v>0</v>
      </c>
      <c r="P143" s="17">
        <f t="shared" si="145"/>
        <v>655.47</v>
      </c>
      <c r="Q143" s="61">
        <v>3237</v>
      </c>
      <c r="R143" s="54" t="s">
        <v>82</v>
      </c>
      <c r="S143" s="17">
        <f>S132+SUM(S140:S142)</f>
        <v>0</v>
      </c>
      <c r="T143" s="17">
        <f t="shared" ref="T143:Z143" si="146">T132+SUM(T140:T142)</f>
        <v>0</v>
      </c>
      <c r="U143" s="32">
        <f t="shared" si="146"/>
        <v>0</v>
      </c>
      <c r="V143" s="17">
        <f t="shared" si="146"/>
        <v>0</v>
      </c>
      <c r="W143" s="17">
        <f t="shared" si="146"/>
        <v>0</v>
      </c>
      <c r="X143" s="17">
        <f t="shared" si="146"/>
        <v>1935</v>
      </c>
      <c r="Y143" s="17">
        <f t="shared" si="146"/>
        <v>0</v>
      </c>
      <c r="Z143" s="17">
        <f t="shared" si="146"/>
        <v>0</v>
      </c>
      <c r="AA143" s="69">
        <f t="shared" ref="AA143" si="147">AA132+SUM(AA140:AA142)</f>
        <v>0</v>
      </c>
    </row>
    <row r="144" spans="1:27" x14ac:dyDescent="0.25">
      <c r="A144" s="4">
        <v>323811</v>
      </c>
      <c r="B144" s="5" t="s">
        <v>83</v>
      </c>
      <c r="C144" s="8">
        <v>49.78</v>
      </c>
      <c r="D144" s="8"/>
      <c r="E144" s="8">
        <v>62.5</v>
      </c>
      <c r="G144" s="109">
        <f t="shared" si="142"/>
        <v>125.55243069505826</v>
      </c>
      <c r="H144" s="109">
        <f t="shared" si="143"/>
        <v>0</v>
      </c>
      <c r="I144" s="4">
        <v>323811</v>
      </c>
      <c r="J144" s="5" t="s">
        <v>83</v>
      </c>
      <c r="K144" s="8"/>
      <c r="L144" s="8"/>
      <c r="M144" s="8">
        <v>62.5</v>
      </c>
      <c r="N144" s="8"/>
      <c r="O144" s="8"/>
      <c r="P144" s="8"/>
      <c r="Q144" s="59">
        <v>323811</v>
      </c>
      <c r="R144" s="55" t="s">
        <v>83</v>
      </c>
      <c r="S144" s="110"/>
      <c r="T144" s="111"/>
      <c r="U144" s="111"/>
      <c r="V144" s="111"/>
      <c r="W144" s="111"/>
      <c r="X144" s="111"/>
      <c r="Y144" s="149"/>
      <c r="Z144" s="111"/>
      <c r="AA144" s="111">
        <f>E144-K144-L144-M144-N144-O144-P144-S144-T144-U144-V144-W144-X144-Y144-Z144</f>
        <v>0</v>
      </c>
    </row>
    <row r="145" spans="1:27" x14ac:dyDescent="0.25">
      <c r="A145" s="13">
        <v>323891</v>
      </c>
      <c r="B145" s="14" t="s">
        <v>84</v>
      </c>
      <c r="C145" s="12">
        <v>2067.37</v>
      </c>
      <c r="D145" s="12"/>
      <c r="E145" s="12">
        <v>1987.89</v>
      </c>
      <c r="F145" s="112"/>
      <c r="G145" s="44">
        <f t="shared" si="142"/>
        <v>96.155501917895691</v>
      </c>
      <c r="H145" s="44">
        <f t="shared" si="143"/>
        <v>0</v>
      </c>
      <c r="I145" s="13">
        <v>323891</v>
      </c>
      <c r="J145" s="14" t="s">
        <v>84</v>
      </c>
      <c r="K145" s="12"/>
      <c r="L145" s="12"/>
      <c r="M145" s="12">
        <v>156.25</v>
      </c>
      <c r="N145" s="12"/>
      <c r="O145" s="12">
        <v>1831.64</v>
      </c>
      <c r="P145" s="12"/>
      <c r="Q145" s="60">
        <v>323891</v>
      </c>
      <c r="R145" s="53" t="s">
        <v>84</v>
      </c>
      <c r="S145" s="68"/>
      <c r="T145" s="31"/>
      <c r="U145" s="31"/>
      <c r="V145" s="31"/>
      <c r="W145" s="31"/>
      <c r="X145" s="31"/>
      <c r="Y145" s="136"/>
      <c r="Z145" s="31"/>
      <c r="AA145" s="31">
        <f>E145-K145-L145-M145-N145-O145-P145-S145-T145-U145-V145-W145-X145-Y145-Z145</f>
        <v>0</v>
      </c>
    </row>
    <row r="146" spans="1:27" s="2" customFormat="1" x14ac:dyDescent="0.25">
      <c r="A146" s="104">
        <v>3238</v>
      </c>
      <c r="B146" s="106" t="s">
        <v>85</v>
      </c>
      <c r="C146" s="121">
        <f>SUM(C144:C145)</f>
        <v>2117.15</v>
      </c>
      <c r="D146" s="121">
        <f t="shared" ref="D146:E146" si="148">SUM(D144:D145)</f>
        <v>0</v>
      </c>
      <c r="E146" s="121">
        <f t="shared" si="148"/>
        <v>2050.3900000000003</v>
      </c>
      <c r="F146" s="105"/>
      <c r="G146" s="44">
        <f t="shared" ref="G146:G165" si="149">IF(C146&lt;&gt;0,E146/C146*100,0)</f>
        <v>96.846704295869458</v>
      </c>
      <c r="H146" s="44">
        <f t="shared" ref="H146:H165" si="150">IF(D146&lt;&gt;0,E146/D146*100,0)</f>
        <v>0</v>
      </c>
      <c r="I146" s="104">
        <v>3238</v>
      </c>
      <c r="J146" s="106" t="s">
        <v>85</v>
      </c>
      <c r="K146" s="121">
        <f>SUM(K144:K145)</f>
        <v>0</v>
      </c>
      <c r="L146" s="121">
        <f t="shared" ref="L146:P146" si="151">SUM(L144:L145)</f>
        <v>0</v>
      </c>
      <c r="M146" s="121">
        <f t="shared" si="151"/>
        <v>218.75</v>
      </c>
      <c r="N146" s="121">
        <f t="shared" si="151"/>
        <v>0</v>
      </c>
      <c r="O146" s="121">
        <f t="shared" si="151"/>
        <v>1831.64</v>
      </c>
      <c r="P146" s="121">
        <f t="shared" si="151"/>
        <v>0</v>
      </c>
      <c r="Q146" s="100">
        <v>3238</v>
      </c>
      <c r="R146" s="108" t="s">
        <v>85</v>
      </c>
      <c r="S146" s="121">
        <f>SUM(S144:S145)</f>
        <v>0</v>
      </c>
      <c r="T146" s="121">
        <f t="shared" ref="T146:Z146" si="152">SUM(T144:T145)</f>
        <v>0</v>
      </c>
      <c r="U146" s="121">
        <f t="shared" si="152"/>
        <v>0</v>
      </c>
      <c r="V146" s="121">
        <f t="shared" si="152"/>
        <v>0</v>
      </c>
      <c r="W146" s="121">
        <f t="shared" si="152"/>
        <v>0</v>
      </c>
      <c r="X146" s="121">
        <f t="shared" si="152"/>
        <v>0</v>
      </c>
      <c r="Y146" s="121">
        <f t="shared" si="152"/>
        <v>0</v>
      </c>
      <c r="Z146" s="121">
        <f t="shared" si="152"/>
        <v>0</v>
      </c>
      <c r="AA146" s="102">
        <f t="shared" ref="AA146:AA147" si="153">SUM(AA144:AA145)</f>
        <v>0</v>
      </c>
    </row>
    <row r="147" spans="1:27" x14ac:dyDescent="0.25">
      <c r="A147" s="13">
        <v>323911</v>
      </c>
      <c r="B147" s="14" t="s">
        <v>86</v>
      </c>
      <c r="C147" s="12">
        <v>4429.16</v>
      </c>
      <c r="D147" s="12"/>
      <c r="E147" s="12">
        <v>6830.99</v>
      </c>
      <c r="G147" s="44">
        <f t="shared" si="149"/>
        <v>154.22766393627685</v>
      </c>
      <c r="H147" s="44">
        <f t="shared" si="150"/>
        <v>0</v>
      </c>
      <c r="I147" s="13">
        <v>323911</v>
      </c>
      <c r="J147" s="14" t="s">
        <v>86</v>
      </c>
      <c r="K147" s="25"/>
      <c r="L147" s="25">
        <v>3005.51</v>
      </c>
      <c r="M147" s="25">
        <v>610</v>
      </c>
      <c r="N147" s="25"/>
      <c r="O147" s="25"/>
      <c r="P147" s="25">
        <v>588</v>
      </c>
      <c r="Q147" s="60">
        <v>323911</v>
      </c>
      <c r="R147" s="53" t="s">
        <v>86</v>
      </c>
      <c r="S147" s="67"/>
      <c r="T147" s="30"/>
      <c r="U147" s="30"/>
      <c r="V147" s="30">
        <v>411.88</v>
      </c>
      <c r="W147" s="30">
        <v>2215</v>
      </c>
      <c r="X147" s="30"/>
      <c r="Y147" s="145"/>
      <c r="Z147" s="30"/>
      <c r="AA147" s="102">
        <f t="shared" si="153"/>
        <v>0</v>
      </c>
    </row>
    <row r="148" spans="1:27" x14ac:dyDescent="0.25">
      <c r="A148" s="13">
        <v>323921</v>
      </c>
      <c r="B148" s="14" t="s">
        <v>87</v>
      </c>
      <c r="C148" s="12">
        <v>491.66</v>
      </c>
      <c r="D148" s="12"/>
      <c r="E148" s="12">
        <v>435.5</v>
      </c>
      <c r="G148" s="44">
        <f t="shared" si="149"/>
        <v>88.577472236911674</v>
      </c>
      <c r="H148" s="44">
        <f t="shared" si="150"/>
        <v>0</v>
      </c>
      <c r="I148" s="13">
        <v>323921</v>
      </c>
      <c r="J148" s="14" t="s">
        <v>87</v>
      </c>
      <c r="K148" s="12"/>
      <c r="L148" s="12"/>
      <c r="M148" s="12">
        <v>435.5</v>
      </c>
      <c r="N148" s="12"/>
      <c r="O148" s="12"/>
      <c r="P148" s="12"/>
      <c r="Q148" s="60">
        <v>323921</v>
      </c>
      <c r="R148" s="53" t="s">
        <v>87</v>
      </c>
      <c r="S148" s="68"/>
      <c r="T148" s="31"/>
      <c r="U148" s="31"/>
      <c r="V148" s="31"/>
      <c r="W148" s="31"/>
      <c r="X148" s="31"/>
      <c r="Y148" s="136"/>
      <c r="Z148" s="31"/>
      <c r="AA148" s="31">
        <f t="shared" ref="AA148:AA164" si="154">E148-K148-L148-M148-N148-O148-P148-S148-T148-U148-V148-W148-X148-Y148-Z148</f>
        <v>0</v>
      </c>
    </row>
    <row r="149" spans="1:27" x14ac:dyDescent="0.25">
      <c r="A149" s="13">
        <v>323931</v>
      </c>
      <c r="B149" s="14" t="s">
        <v>88</v>
      </c>
      <c r="C149" s="12">
        <v>138.24</v>
      </c>
      <c r="D149" s="12"/>
      <c r="E149" s="12">
        <v>291.74</v>
      </c>
      <c r="G149" s="44">
        <f t="shared" si="149"/>
        <v>211.03877314814815</v>
      </c>
      <c r="H149" s="44">
        <f t="shared" si="150"/>
        <v>0</v>
      </c>
      <c r="I149" s="13">
        <v>323931</v>
      </c>
      <c r="J149" s="14" t="s">
        <v>88</v>
      </c>
      <c r="K149" s="12"/>
      <c r="L149" s="12"/>
      <c r="M149" s="12">
        <v>208.84</v>
      </c>
      <c r="N149" s="12"/>
      <c r="O149" s="12"/>
      <c r="P149" s="12"/>
      <c r="Q149" s="60">
        <v>323931</v>
      </c>
      <c r="R149" s="53" t="s">
        <v>88</v>
      </c>
      <c r="S149" s="68"/>
      <c r="T149" s="31">
        <v>82.9</v>
      </c>
      <c r="U149" s="31"/>
      <c r="V149" s="32"/>
      <c r="W149" s="31"/>
      <c r="X149" s="32"/>
      <c r="Y149" s="137"/>
      <c r="Z149" s="32"/>
      <c r="AA149" s="31">
        <f t="shared" si="154"/>
        <v>0</v>
      </c>
    </row>
    <row r="150" spans="1:27" x14ac:dyDescent="0.25">
      <c r="A150" s="13">
        <v>323951</v>
      </c>
      <c r="B150" s="14" t="s">
        <v>89</v>
      </c>
      <c r="C150" s="12">
        <v>642.54999999999995</v>
      </c>
      <c r="D150" s="12"/>
      <c r="E150" s="12">
        <v>415.5</v>
      </c>
      <c r="G150" s="44">
        <f t="shared" si="149"/>
        <v>64.664228464710931</v>
      </c>
      <c r="H150" s="44">
        <f t="shared" si="150"/>
        <v>0</v>
      </c>
      <c r="I150" s="13">
        <v>323951</v>
      </c>
      <c r="J150" s="14" t="s">
        <v>89</v>
      </c>
      <c r="K150" s="12"/>
      <c r="L150" s="12"/>
      <c r="M150" s="12">
        <v>415.5</v>
      </c>
      <c r="N150" s="12"/>
      <c r="O150" s="12"/>
      <c r="P150" s="12"/>
      <c r="Q150" s="60">
        <v>323951</v>
      </c>
      <c r="R150" s="53" t="s">
        <v>89</v>
      </c>
      <c r="S150" s="68"/>
      <c r="T150" s="31"/>
      <c r="U150" s="31"/>
      <c r="V150" s="31"/>
      <c r="W150" s="31"/>
      <c r="X150" s="31"/>
      <c r="Y150" s="136"/>
      <c r="Z150" s="31"/>
      <c r="AA150" s="31">
        <f t="shared" si="154"/>
        <v>0</v>
      </c>
    </row>
    <row r="151" spans="1:27" x14ac:dyDescent="0.25">
      <c r="A151" s="13">
        <v>323961</v>
      </c>
      <c r="B151" s="14" t="s">
        <v>90</v>
      </c>
      <c r="C151" s="12">
        <v>199.08</v>
      </c>
      <c r="D151" s="12"/>
      <c r="E151" s="12">
        <v>199.08</v>
      </c>
      <c r="G151" s="44">
        <f t="shared" si="149"/>
        <v>100</v>
      </c>
      <c r="H151" s="44">
        <f t="shared" si="150"/>
        <v>0</v>
      </c>
      <c r="I151" s="13">
        <v>323961</v>
      </c>
      <c r="J151" s="14" t="s">
        <v>90</v>
      </c>
      <c r="K151" s="12"/>
      <c r="L151" s="12"/>
      <c r="M151" s="12">
        <v>199.08</v>
      </c>
      <c r="N151" s="12"/>
      <c r="O151" s="12"/>
      <c r="P151" s="12"/>
      <c r="Q151" s="60">
        <v>323961</v>
      </c>
      <c r="R151" s="53" t="s">
        <v>90</v>
      </c>
      <c r="S151" s="69"/>
      <c r="T151" s="31"/>
      <c r="U151" s="32"/>
      <c r="V151" s="32"/>
      <c r="W151" s="32"/>
      <c r="X151" s="32"/>
      <c r="Y151" s="137"/>
      <c r="Z151" s="32"/>
      <c r="AA151" s="31">
        <f t="shared" si="154"/>
        <v>0</v>
      </c>
    </row>
    <row r="152" spans="1:27" x14ac:dyDescent="0.25">
      <c r="A152" s="13">
        <v>323991</v>
      </c>
      <c r="B152" s="14" t="s">
        <v>91</v>
      </c>
      <c r="C152" s="12">
        <v>271.02</v>
      </c>
      <c r="D152" s="12"/>
      <c r="E152" s="12">
        <v>786.15</v>
      </c>
      <c r="G152" s="44">
        <f t="shared" si="149"/>
        <v>290.07084348018594</v>
      </c>
      <c r="H152" s="44">
        <f t="shared" si="150"/>
        <v>0</v>
      </c>
      <c r="I152" s="13">
        <v>323991</v>
      </c>
      <c r="J152" s="14" t="s">
        <v>91</v>
      </c>
      <c r="K152" s="12"/>
      <c r="L152" s="12"/>
      <c r="M152" s="12">
        <v>508.32</v>
      </c>
      <c r="N152" s="12"/>
      <c r="O152" s="12"/>
      <c r="P152" s="12">
        <v>275</v>
      </c>
      <c r="Q152" s="60">
        <v>323991</v>
      </c>
      <c r="R152" s="53" t="s">
        <v>91</v>
      </c>
      <c r="S152" s="68"/>
      <c r="T152" s="31">
        <v>2.83</v>
      </c>
      <c r="U152" s="31"/>
      <c r="V152" s="31"/>
      <c r="W152" s="31"/>
      <c r="X152" s="31"/>
      <c r="Y152" s="136"/>
      <c r="Z152" s="31"/>
      <c r="AA152" s="31">
        <f t="shared" si="154"/>
        <v>-1.5987211554602254E-14</v>
      </c>
    </row>
    <row r="153" spans="1:27" x14ac:dyDescent="0.25">
      <c r="A153" s="15">
        <v>3239</v>
      </c>
      <c r="B153" s="16" t="s">
        <v>92</v>
      </c>
      <c r="C153" s="17">
        <f>SUM(C147:C152)</f>
        <v>6171.7099999999991</v>
      </c>
      <c r="D153" s="17">
        <f t="shared" ref="D153:E153" si="155">SUM(D147:D152)</f>
        <v>0</v>
      </c>
      <c r="E153" s="17">
        <f t="shared" si="155"/>
        <v>8958.9599999999991</v>
      </c>
      <c r="F153" s="19">
        <f>SUM(F147:F152)</f>
        <v>0</v>
      </c>
      <c r="G153" s="45">
        <f t="shared" si="149"/>
        <v>145.16171369037107</v>
      </c>
      <c r="H153" s="45">
        <f t="shared" si="150"/>
        <v>0</v>
      </c>
      <c r="I153" s="15">
        <v>3239</v>
      </c>
      <c r="J153" s="16" t="s">
        <v>92</v>
      </c>
      <c r="K153" s="17">
        <f>SUM(K147:K152)</f>
        <v>0</v>
      </c>
      <c r="L153" s="17">
        <f t="shared" ref="L153:P153" si="156">SUM(L147:L152)</f>
        <v>3005.51</v>
      </c>
      <c r="M153" s="17">
        <f t="shared" si="156"/>
        <v>2377.2399999999998</v>
      </c>
      <c r="N153" s="17">
        <f t="shared" si="156"/>
        <v>0</v>
      </c>
      <c r="O153" s="17">
        <f t="shared" si="156"/>
        <v>0</v>
      </c>
      <c r="P153" s="17">
        <f t="shared" si="156"/>
        <v>863</v>
      </c>
      <c r="Q153" s="61">
        <v>3239</v>
      </c>
      <c r="R153" s="54" t="s">
        <v>92</v>
      </c>
      <c r="S153" s="17">
        <f>SUM(S147:S152)</f>
        <v>0</v>
      </c>
      <c r="T153" s="17">
        <f t="shared" ref="T153:Z153" si="157">SUM(T147:T152)</f>
        <v>85.73</v>
      </c>
      <c r="U153" s="275">
        <f t="shared" si="157"/>
        <v>0</v>
      </c>
      <c r="V153" s="32">
        <f t="shared" si="157"/>
        <v>411.88</v>
      </c>
      <c r="W153" s="17">
        <f t="shared" si="157"/>
        <v>2215</v>
      </c>
      <c r="X153" s="17">
        <f t="shared" si="157"/>
        <v>0</v>
      </c>
      <c r="Y153" s="17">
        <f t="shared" si="157"/>
        <v>0</v>
      </c>
      <c r="Z153" s="17">
        <f t="shared" si="157"/>
        <v>0</v>
      </c>
      <c r="AA153" s="32">
        <f t="shared" ref="AA153" si="158">SUM(AA147:AA152)</f>
        <v>-1.5987211554602254E-14</v>
      </c>
    </row>
    <row r="154" spans="1:27" s="2" customFormat="1" x14ac:dyDescent="0.25">
      <c r="A154" s="15">
        <v>323</v>
      </c>
      <c r="B154" s="16" t="s">
        <v>93</v>
      </c>
      <c r="C154" s="17">
        <f>C112+C116+C120+C124+C128+C131+C143+C146+C153</f>
        <v>37782.559999999998</v>
      </c>
      <c r="D154" s="17">
        <v>76936</v>
      </c>
      <c r="E154" s="17">
        <f>E112+E116+E120+E124+E128+E131+E143+E146+E153</f>
        <v>61986.289999999994</v>
      </c>
      <c r="F154" s="19" t="e">
        <f>F106+F116+F120+F124+F128+F131+#REF!+#REF!+F153</f>
        <v>#REF!</v>
      </c>
      <c r="G154" s="45">
        <f t="shared" si="149"/>
        <v>164.06058774206934</v>
      </c>
      <c r="H154" s="45">
        <f t="shared" si="150"/>
        <v>80.568641468233324</v>
      </c>
      <c r="I154" s="15">
        <v>323</v>
      </c>
      <c r="J154" s="16" t="s">
        <v>93</v>
      </c>
      <c r="K154" s="17">
        <f t="shared" ref="K154:P154" si="159">K112+K116+K120+K124+K128+K131+K143+K146+K153</f>
        <v>0</v>
      </c>
      <c r="L154" s="17">
        <f t="shared" si="159"/>
        <v>5488.8700000000008</v>
      </c>
      <c r="M154" s="17">
        <f t="shared" si="159"/>
        <v>29371.200000000004</v>
      </c>
      <c r="N154" s="17">
        <f t="shared" si="159"/>
        <v>0</v>
      </c>
      <c r="O154" s="17">
        <f t="shared" si="159"/>
        <v>1831.64</v>
      </c>
      <c r="P154" s="17">
        <f t="shared" si="159"/>
        <v>7224.72</v>
      </c>
      <c r="Q154" s="61">
        <v>323</v>
      </c>
      <c r="R154" s="54" t="s">
        <v>93</v>
      </c>
      <c r="S154" s="17">
        <f t="shared" ref="S154:AA154" si="160">S112+S116+S120+S124+S128+S131+S143+S146+S153</f>
        <v>5884.76</v>
      </c>
      <c r="T154" s="17">
        <f t="shared" si="160"/>
        <v>1868.2399999999998</v>
      </c>
      <c r="U154" s="32">
        <f t="shared" si="160"/>
        <v>10.23</v>
      </c>
      <c r="V154" s="32">
        <f t="shared" si="160"/>
        <v>411.88</v>
      </c>
      <c r="W154" s="17">
        <f t="shared" si="160"/>
        <v>5095.54</v>
      </c>
      <c r="X154" s="17">
        <f t="shared" si="160"/>
        <v>4135</v>
      </c>
      <c r="Y154" s="17">
        <f t="shared" si="160"/>
        <v>663.61</v>
      </c>
      <c r="Z154" s="17">
        <f t="shared" si="160"/>
        <v>0</v>
      </c>
      <c r="AA154" s="32">
        <f t="shared" si="160"/>
        <v>-1.6786572132332367E-12</v>
      </c>
    </row>
    <row r="155" spans="1:27" x14ac:dyDescent="0.25">
      <c r="A155" s="13">
        <v>324111</v>
      </c>
      <c r="B155" s="14" t="s">
        <v>94</v>
      </c>
      <c r="C155" s="12">
        <v>8108.16</v>
      </c>
      <c r="D155" s="12"/>
      <c r="E155" s="12">
        <v>6696.18</v>
      </c>
      <c r="G155" s="44">
        <f t="shared" si="149"/>
        <v>82.585691451574718</v>
      </c>
      <c r="H155" s="44">
        <f t="shared" si="150"/>
        <v>0</v>
      </c>
      <c r="I155" s="13">
        <v>324111</v>
      </c>
      <c r="J155" s="14" t="s">
        <v>94</v>
      </c>
      <c r="K155" s="17"/>
      <c r="L155" s="12">
        <v>157.18</v>
      </c>
      <c r="M155" s="12"/>
      <c r="N155" s="17"/>
      <c r="O155" s="17"/>
      <c r="P155" s="17"/>
      <c r="Q155" s="60">
        <v>324111</v>
      </c>
      <c r="R155" s="53" t="s">
        <v>94</v>
      </c>
      <c r="S155" s="31">
        <v>6539</v>
      </c>
      <c r="T155" s="31"/>
      <c r="U155" s="31"/>
      <c r="V155" s="31"/>
      <c r="W155" s="31"/>
      <c r="X155" s="31"/>
      <c r="Y155" s="136"/>
      <c r="Z155" s="31"/>
      <c r="AA155" s="31">
        <f t="shared" si="154"/>
        <v>0</v>
      </c>
    </row>
    <row r="156" spans="1:27" x14ac:dyDescent="0.25">
      <c r="A156" s="13">
        <v>324121</v>
      </c>
      <c r="B156" s="14" t="s">
        <v>95</v>
      </c>
      <c r="C156" s="12"/>
      <c r="D156" s="12"/>
      <c r="E156" s="12"/>
      <c r="G156" s="44">
        <f t="shared" si="149"/>
        <v>0</v>
      </c>
      <c r="H156" s="44">
        <f t="shared" si="150"/>
        <v>0</v>
      </c>
      <c r="I156" s="13">
        <v>324121</v>
      </c>
      <c r="J156" s="14" t="s">
        <v>95</v>
      </c>
      <c r="K156" s="12"/>
      <c r="L156" s="12"/>
      <c r="M156" s="12"/>
      <c r="N156" s="12"/>
      <c r="O156" s="12"/>
      <c r="P156" s="12"/>
      <c r="Q156" s="60">
        <v>324121</v>
      </c>
      <c r="R156" s="53" t="s">
        <v>95</v>
      </c>
      <c r="S156" s="68"/>
      <c r="T156" s="31"/>
      <c r="U156" s="31"/>
      <c r="V156" s="31"/>
      <c r="W156" s="31"/>
      <c r="X156" s="31"/>
      <c r="Y156" s="136"/>
      <c r="Z156" s="31"/>
      <c r="AA156" s="31">
        <f t="shared" si="154"/>
        <v>0</v>
      </c>
    </row>
    <row r="157" spans="1:27" s="2" customFormat="1" x14ac:dyDescent="0.25">
      <c r="A157" s="15">
        <v>324</v>
      </c>
      <c r="B157" s="16" t="s">
        <v>96</v>
      </c>
      <c r="C157" s="17">
        <f>SUM(C155:C156)</f>
        <v>8108.16</v>
      </c>
      <c r="D157" s="17">
        <v>15280</v>
      </c>
      <c r="E157" s="17">
        <f t="shared" ref="E157" si="161">SUM(E155:E156)</f>
        <v>6696.18</v>
      </c>
      <c r="F157" s="19">
        <f>F155+F156</f>
        <v>0</v>
      </c>
      <c r="G157" s="45">
        <f t="shared" si="149"/>
        <v>82.585691451574718</v>
      </c>
      <c r="H157" s="45">
        <f t="shared" si="150"/>
        <v>43.823167539267018</v>
      </c>
      <c r="I157" s="15">
        <v>324</v>
      </c>
      <c r="J157" s="16" t="s">
        <v>96</v>
      </c>
      <c r="K157" s="17">
        <f>SUM(K155:K156)</f>
        <v>0</v>
      </c>
      <c r="L157" s="17">
        <f t="shared" ref="L157:P157" si="162">SUM(L155:L156)</f>
        <v>157.18</v>
      </c>
      <c r="M157" s="17">
        <f t="shared" si="162"/>
        <v>0</v>
      </c>
      <c r="N157" s="17">
        <f t="shared" si="162"/>
        <v>0</v>
      </c>
      <c r="O157" s="17">
        <f t="shared" si="162"/>
        <v>0</v>
      </c>
      <c r="P157" s="17">
        <f t="shared" si="162"/>
        <v>0</v>
      </c>
      <c r="Q157" s="61">
        <v>324</v>
      </c>
      <c r="R157" s="54" t="s">
        <v>96</v>
      </c>
      <c r="S157" s="17">
        <f>SUM(S155:S156)</f>
        <v>6539</v>
      </c>
      <c r="T157" s="17">
        <f t="shared" ref="T157:Z157" si="163">SUM(T155:T156)</f>
        <v>0</v>
      </c>
      <c r="U157" s="17">
        <f t="shared" si="163"/>
        <v>0</v>
      </c>
      <c r="V157" s="17">
        <f t="shared" si="163"/>
        <v>0</v>
      </c>
      <c r="W157" s="17">
        <f t="shared" si="163"/>
        <v>0</v>
      </c>
      <c r="X157" s="17">
        <f t="shared" si="163"/>
        <v>0</v>
      </c>
      <c r="Y157" s="17">
        <f t="shared" si="163"/>
        <v>0</v>
      </c>
      <c r="Z157" s="17">
        <f t="shared" si="163"/>
        <v>0</v>
      </c>
      <c r="AA157" s="32">
        <f t="shared" ref="AA157" si="164">AA155+AA156</f>
        <v>0</v>
      </c>
    </row>
    <row r="158" spans="1:27" x14ac:dyDescent="0.25">
      <c r="A158" s="13">
        <v>329221</v>
      </c>
      <c r="B158" s="14" t="s">
        <v>388</v>
      </c>
      <c r="C158" s="12">
        <v>655.68</v>
      </c>
      <c r="D158" s="75"/>
      <c r="E158" s="12">
        <v>570.74</v>
      </c>
      <c r="G158" s="44">
        <f t="shared" si="149"/>
        <v>87.045510004880427</v>
      </c>
      <c r="H158" s="44">
        <f t="shared" si="150"/>
        <v>0</v>
      </c>
      <c r="I158" s="13">
        <v>329221</v>
      </c>
      <c r="J158" s="14" t="s">
        <v>388</v>
      </c>
      <c r="K158" s="12"/>
      <c r="L158" s="12"/>
      <c r="M158" s="12"/>
      <c r="N158" s="12"/>
      <c r="O158" s="12"/>
      <c r="P158" s="12">
        <v>350</v>
      </c>
      <c r="Q158" s="60">
        <v>329221</v>
      </c>
      <c r="R158" s="14" t="s">
        <v>388</v>
      </c>
      <c r="S158" s="68"/>
      <c r="T158" s="31">
        <v>220.74</v>
      </c>
      <c r="U158" s="31"/>
      <c r="V158" s="31"/>
      <c r="W158" s="31"/>
      <c r="X158" s="31"/>
      <c r="Y158" s="136"/>
      <c r="Z158" s="31"/>
      <c r="AA158" s="31">
        <f t="shared" si="154"/>
        <v>0</v>
      </c>
    </row>
    <row r="159" spans="1:27" x14ac:dyDescent="0.25">
      <c r="A159" s="13">
        <v>329231</v>
      </c>
      <c r="B159" s="14" t="s">
        <v>98</v>
      </c>
      <c r="C159" s="12">
        <v>1122.69</v>
      </c>
      <c r="D159" s="12"/>
      <c r="E159" s="12">
        <v>466.17</v>
      </c>
      <c r="G159" s="44">
        <f t="shared" si="149"/>
        <v>41.52259305774524</v>
      </c>
      <c r="H159" s="44">
        <f t="shared" si="150"/>
        <v>0</v>
      </c>
      <c r="I159" s="13">
        <v>329231</v>
      </c>
      <c r="J159" s="14" t="s">
        <v>98</v>
      </c>
      <c r="K159" s="12"/>
      <c r="L159" s="12"/>
      <c r="M159" s="12"/>
      <c r="N159" s="12"/>
      <c r="O159" s="12"/>
      <c r="P159" s="12"/>
      <c r="Q159" s="60">
        <v>329231</v>
      </c>
      <c r="R159" s="53" t="s">
        <v>98</v>
      </c>
      <c r="S159" s="31">
        <v>466.17</v>
      </c>
      <c r="T159" s="31"/>
      <c r="U159" s="31"/>
      <c r="V159" s="31"/>
      <c r="W159" s="31"/>
      <c r="X159" s="31"/>
      <c r="Y159" s="31"/>
      <c r="Z159" s="31"/>
      <c r="AA159" s="31">
        <f t="shared" si="154"/>
        <v>0</v>
      </c>
    </row>
    <row r="160" spans="1:27" s="2" customFormat="1" x14ac:dyDescent="0.25">
      <c r="A160" s="15">
        <v>3292</v>
      </c>
      <c r="B160" s="16" t="s">
        <v>99</v>
      </c>
      <c r="C160" s="17">
        <f>SUM(C158:C159)</f>
        <v>1778.37</v>
      </c>
      <c r="D160" s="17">
        <f t="shared" ref="D160:E160" si="165">SUM(D158:D159)</f>
        <v>0</v>
      </c>
      <c r="E160" s="17">
        <f t="shared" si="165"/>
        <v>1036.9100000000001</v>
      </c>
      <c r="F160" s="19">
        <f>F159</f>
        <v>0</v>
      </c>
      <c r="G160" s="45">
        <f t="shared" si="149"/>
        <v>58.306764059222779</v>
      </c>
      <c r="H160" s="45">
        <f t="shared" si="150"/>
        <v>0</v>
      </c>
      <c r="I160" s="15">
        <v>3292</v>
      </c>
      <c r="J160" s="16" t="s">
        <v>99</v>
      </c>
      <c r="K160" s="17">
        <f>SUM(K158:K159)</f>
        <v>0</v>
      </c>
      <c r="L160" s="17">
        <f t="shared" ref="L160:P160" si="166">SUM(L158:L159)</f>
        <v>0</v>
      </c>
      <c r="M160" s="17">
        <f t="shared" si="166"/>
        <v>0</v>
      </c>
      <c r="N160" s="17">
        <f t="shared" si="166"/>
        <v>0</v>
      </c>
      <c r="O160" s="17">
        <f t="shared" si="166"/>
        <v>0</v>
      </c>
      <c r="P160" s="17">
        <f t="shared" si="166"/>
        <v>350</v>
      </c>
      <c r="Q160" s="61">
        <v>3292</v>
      </c>
      <c r="R160" s="54" t="s">
        <v>99</v>
      </c>
      <c r="S160" s="17">
        <f>SUM(S158:S159)</f>
        <v>466.17</v>
      </c>
      <c r="T160" s="17">
        <f t="shared" ref="T160:Z160" si="167">SUM(T158:T159)</f>
        <v>220.74</v>
      </c>
      <c r="U160" s="17">
        <f t="shared" si="167"/>
        <v>0</v>
      </c>
      <c r="V160" s="17">
        <f t="shared" si="167"/>
        <v>0</v>
      </c>
      <c r="W160" s="17">
        <f t="shared" si="167"/>
        <v>0</v>
      </c>
      <c r="X160" s="17">
        <f t="shared" si="167"/>
        <v>0</v>
      </c>
      <c r="Y160" s="271">
        <f t="shared" si="167"/>
        <v>0</v>
      </c>
      <c r="Z160" s="17">
        <f t="shared" si="167"/>
        <v>0</v>
      </c>
      <c r="AA160" s="69">
        <f t="shared" ref="AA160" si="168">AA159+AA158</f>
        <v>0</v>
      </c>
    </row>
    <row r="161" spans="1:27" x14ac:dyDescent="0.25">
      <c r="A161" s="13">
        <v>329311</v>
      </c>
      <c r="B161" s="14" t="s">
        <v>97</v>
      </c>
      <c r="C161" s="12">
        <v>2139.87</v>
      </c>
      <c r="D161" s="12"/>
      <c r="E161" s="12">
        <v>2068.52</v>
      </c>
      <c r="G161" s="44">
        <f t="shared" si="149"/>
        <v>96.66568529863963</v>
      </c>
      <c r="H161" s="44">
        <f t="shared" si="150"/>
        <v>0</v>
      </c>
      <c r="I161" s="13">
        <v>329311</v>
      </c>
      <c r="J161" s="14" t="s">
        <v>97</v>
      </c>
      <c r="K161" s="12"/>
      <c r="L161" s="12">
        <v>200.86</v>
      </c>
      <c r="M161" s="12">
        <v>566.97</v>
      </c>
      <c r="N161" s="12"/>
      <c r="O161" s="12"/>
      <c r="P161" s="12">
        <v>354.41</v>
      </c>
      <c r="Q161" s="60">
        <v>329311</v>
      </c>
      <c r="R161" s="53" t="s">
        <v>97</v>
      </c>
      <c r="S161" s="68"/>
      <c r="T161" s="31">
        <v>946.28</v>
      </c>
      <c r="U161" s="31"/>
      <c r="V161" s="31"/>
      <c r="W161" s="31"/>
      <c r="X161" s="31"/>
      <c r="Y161" s="136"/>
      <c r="Z161" s="31"/>
      <c r="AA161" s="31">
        <f t="shared" si="154"/>
        <v>-2.2737367544323206E-13</v>
      </c>
    </row>
    <row r="162" spans="1:27" x14ac:dyDescent="0.25">
      <c r="A162" s="15">
        <v>3293</v>
      </c>
      <c r="B162" s="16" t="s">
        <v>97</v>
      </c>
      <c r="C162" s="17">
        <f>SUM(C161)</f>
        <v>2139.87</v>
      </c>
      <c r="D162" s="17">
        <f t="shared" ref="D162:E162" si="169">SUM(D161)</f>
        <v>0</v>
      </c>
      <c r="E162" s="17">
        <f t="shared" si="169"/>
        <v>2068.52</v>
      </c>
      <c r="F162" s="19">
        <f>F161</f>
        <v>0</v>
      </c>
      <c r="G162" s="45">
        <f t="shared" si="149"/>
        <v>96.66568529863963</v>
      </c>
      <c r="H162" s="45">
        <f t="shared" si="150"/>
        <v>0</v>
      </c>
      <c r="I162" s="15">
        <v>3293</v>
      </c>
      <c r="J162" s="16" t="s">
        <v>97</v>
      </c>
      <c r="K162" s="17">
        <f>SUM(K161)</f>
        <v>0</v>
      </c>
      <c r="L162" s="17">
        <f t="shared" ref="L162:P162" si="170">SUM(L161)</f>
        <v>200.86</v>
      </c>
      <c r="M162" s="17">
        <f t="shared" si="170"/>
        <v>566.97</v>
      </c>
      <c r="N162" s="17">
        <f t="shared" si="170"/>
        <v>0</v>
      </c>
      <c r="O162" s="17">
        <f t="shared" si="170"/>
        <v>0</v>
      </c>
      <c r="P162" s="17">
        <f t="shared" si="170"/>
        <v>354.41</v>
      </c>
      <c r="Q162" s="61">
        <v>3293</v>
      </c>
      <c r="R162" s="54" t="s">
        <v>97</v>
      </c>
      <c r="S162" s="17">
        <f>SUM(S161)</f>
        <v>0</v>
      </c>
      <c r="T162" s="17">
        <f t="shared" ref="T162:Z162" si="171">SUM(T161)</f>
        <v>946.28</v>
      </c>
      <c r="U162" s="17">
        <f t="shared" si="171"/>
        <v>0</v>
      </c>
      <c r="V162" s="17">
        <f t="shared" si="171"/>
        <v>0</v>
      </c>
      <c r="W162" s="17">
        <f t="shared" si="171"/>
        <v>0</v>
      </c>
      <c r="X162" s="17">
        <f t="shared" si="171"/>
        <v>0</v>
      </c>
      <c r="Y162" s="17">
        <f t="shared" si="171"/>
        <v>0</v>
      </c>
      <c r="Z162" s="17">
        <f t="shared" si="171"/>
        <v>0</v>
      </c>
      <c r="AA162" s="32">
        <f t="shared" ref="AA162" si="172">AA161</f>
        <v>-2.2737367544323206E-13</v>
      </c>
    </row>
    <row r="163" spans="1:27" x14ac:dyDescent="0.25">
      <c r="A163" s="13">
        <v>329411</v>
      </c>
      <c r="B163" s="14" t="s">
        <v>100</v>
      </c>
      <c r="C163" s="12">
        <v>210</v>
      </c>
      <c r="D163" s="12"/>
      <c r="E163" s="12">
        <v>140</v>
      </c>
      <c r="G163" s="44">
        <f t="shared" si="149"/>
        <v>66.666666666666657</v>
      </c>
      <c r="H163" s="44">
        <f t="shared" si="150"/>
        <v>0</v>
      </c>
      <c r="I163" s="13">
        <v>329411</v>
      </c>
      <c r="J163" s="14" t="s">
        <v>100</v>
      </c>
      <c r="K163" s="12"/>
      <c r="L163" s="12"/>
      <c r="M163" s="12">
        <v>140</v>
      </c>
      <c r="N163" s="12"/>
      <c r="O163" s="12"/>
      <c r="P163" s="12"/>
      <c r="Q163" s="60">
        <v>329411</v>
      </c>
      <c r="R163" s="53" t="s">
        <v>100</v>
      </c>
      <c r="S163" s="69"/>
      <c r="T163" s="32"/>
      <c r="U163" s="32"/>
      <c r="V163" s="32"/>
      <c r="W163" s="32"/>
      <c r="X163" s="32"/>
      <c r="Y163" s="137"/>
      <c r="Z163" s="32"/>
      <c r="AA163" s="31">
        <f t="shared" si="154"/>
        <v>0</v>
      </c>
    </row>
    <row r="164" spans="1:27" x14ac:dyDescent="0.25">
      <c r="A164" s="13">
        <v>329421</v>
      </c>
      <c r="B164" s="14" t="s">
        <v>101</v>
      </c>
      <c r="C164" s="12"/>
      <c r="D164" s="12"/>
      <c r="E164" s="12"/>
      <c r="G164" s="44">
        <f t="shared" si="149"/>
        <v>0</v>
      </c>
      <c r="H164" s="44">
        <f t="shared" si="150"/>
        <v>0</v>
      </c>
      <c r="I164" s="13">
        <v>329421</v>
      </c>
      <c r="J164" s="14" t="s">
        <v>101</v>
      </c>
      <c r="K164" s="12"/>
      <c r="L164" s="12"/>
      <c r="M164" s="12"/>
      <c r="N164" s="12"/>
      <c r="O164" s="12"/>
      <c r="P164" s="12"/>
      <c r="Q164" s="60">
        <v>329421</v>
      </c>
      <c r="R164" s="53" t="s">
        <v>101</v>
      </c>
      <c r="S164" s="68"/>
      <c r="T164" s="31"/>
      <c r="U164" s="31"/>
      <c r="V164" s="31"/>
      <c r="W164" s="31"/>
      <c r="X164" s="31"/>
      <c r="Y164" s="136"/>
      <c r="Z164" s="31"/>
      <c r="AA164" s="31">
        <f t="shared" si="154"/>
        <v>0</v>
      </c>
    </row>
    <row r="165" spans="1:27" s="2" customFormat="1" x14ac:dyDescent="0.25">
      <c r="A165" s="15">
        <v>3294</v>
      </c>
      <c r="B165" s="16" t="s">
        <v>102</v>
      </c>
      <c r="C165" s="17">
        <f>SUM(C163:C164)</f>
        <v>210</v>
      </c>
      <c r="D165" s="17">
        <f t="shared" ref="D165:E165" si="173">SUM(D163:D164)</f>
        <v>0</v>
      </c>
      <c r="E165" s="17">
        <f t="shared" si="173"/>
        <v>140</v>
      </c>
      <c r="F165" s="261">
        <f>F163+F164</f>
        <v>0</v>
      </c>
      <c r="G165" s="45">
        <f t="shared" si="149"/>
        <v>66.666666666666657</v>
      </c>
      <c r="H165" s="45">
        <f t="shared" si="150"/>
        <v>0</v>
      </c>
      <c r="I165" s="15">
        <v>3294</v>
      </c>
      <c r="J165" s="16" t="s">
        <v>102</v>
      </c>
      <c r="K165" s="17">
        <f>SUM(K163:K164)</f>
        <v>0</v>
      </c>
      <c r="L165" s="17">
        <f t="shared" ref="L165:P165" si="174">SUM(L163:L164)</f>
        <v>0</v>
      </c>
      <c r="M165" s="17">
        <f t="shared" si="174"/>
        <v>140</v>
      </c>
      <c r="N165" s="17">
        <f t="shared" si="174"/>
        <v>0</v>
      </c>
      <c r="O165" s="17">
        <f t="shared" si="174"/>
        <v>0</v>
      </c>
      <c r="P165" s="17">
        <f t="shared" si="174"/>
        <v>0</v>
      </c>
      <c r="Q165" s="61">
        <v>3294</v>
      </c>
      <c r="R165" s="54" t="s">
        <v>102</v>
      </c>
      <c r="S165" s="17">
        <f>SUM(S163:S164)</f>
        <v>0</v>
      </c>
      <c r="T165" s="17">
        <f t="shared" ref="T165:Z165" si="175">SUM(T163:T164)</f>
        <v>0</v>
      </c>
      <c r="U165" s="17">
        <f t="shared" si="175"/>
        <v>0</v>
      </c>
      <c r="V165" s="17">
        <f t="shared" si="175"/>
        <v>0</v>
      </c>
      <c r="W165" s="17">
        <f t="shared" si="175"/>
        <v>0</v>
      </c>
      <c r="X165" s="17">
        <f t="shared" si="175"/>
        <v>0</v>
      </c>
      <c r="Y165" s="17">
        <f t="shared" si="175"/>
        <v>0</v>
      </c>
      <c r="Z165" s="17">
        <f t="shared" si="175"/>
        <v>0</v>
      </c>
      <c r="AA165" s="31">
        <f t="shared" ref="AA165" si="176">AA163+AA164</f>
        <v>0</v>
      </c>
    </row>
    <row r="166" spans="1:27" x14ac:dyDescent="0.25">
      <c r="A166" s="339" t="str">
        <f>A1</f>
        <v>KOMERCIJALNA I TRGOVAČKA ŠKOLA BJELOVAR</v>
      </c>
      <c r="B166" s="339"/>
      <c r="C166" s="339"/>
      <c r="D166" s="339"/>
      <c r="I166" s="339" t="str">
        <f>A1</f>
        <v>KOMERCIJALNA I TRGOVAČKA ŠKOLA BJELOVAR</v>
      </c>
      <c r="J166" s="339"/>
      <c r="K166" s="339"/>
      <c r="L166" s="339"/>
      <c r="M166" s="7"/>
      <c r="N166" s="7"/>
      <c r="O166" s="7"/>
      <c r="P166" s="7"/>
      <c r="Q166" s="340" t="str">
        <f>A1</f>
        <v>KOMERCIJALNA I TRGOVAČKA ŠKOLA BJELOVAR</v>
      </c>
      <c r="R166" s="340"/>
      <c r="S166" s="340"/>
      <c r="T166" s="340"/>
      <c r="U166" s="34"/>
      <c r="V166" s="34"/>
    </row>
    <row r="167" spans="1:27" x14ac:dyDescent="0.25">
      <c r="A167" s="341" t="str">
        <f>A2</f>
        <v>BJELOVAR, POLJANA DR. FRANJE TUĐMANA 9</v>
      </c>
      <c r="B167" s="341"/>
      <c r="C167" s="341"/>
      <c r="D167" s="341"/>
      <c r="H167" s="24" t="s">
        <v>168</v>
      </c>
      <c r="I167" s="341" t="str">
        <f>A2</f>
        <v>BJELOVAR, POLJANA DR. FRANJE TUĐMANA 9</v>
      </c>
      <c r="J167" s="341"/>
      <c r="K167" s="341"/>
      <c r="L167" s="341"/>
      <c r="M167" s="7"/>
      <c r="N167" s="7"/>
      <c r="O167" s="7"/>
      <c r="P167" s="24" t="str">
        <f>H167</f>
        <v>str.6</v>
      </c>
      <c r="Q167" s="340" t="str">
        <f>A2</f>
        <v>BJELOVAR, POLJANA DR. FRANJE TUĐMANA 9</v>
      </c>
      <c r="R167" s="340"/>
      <c r="S167" s="340"/>
      <c r="T167" s="340"/>
      <c r="U167" s="34"/>
      <c r="V167" s="34"/>
      <c r="AA167" s="27" t="str">
        <f>P167</f>
        <v>str.6</v>
      </c>
    </row>
    <row r="168" spans="1:27" x14ac:dyDescent="0.25">
      <c r="A168" s="35"/>
      <c r="B168" s="35"/>
      <c r="C168" s="35"/>
      <c r="D168" s="35"/>
      <c r="H168" s="24"/>
      <c r="I168" s="35"/>
      <c r="J168" s="35"/>
      <c r="K168" s="35"/>
      <c r="L168" s="35"/>
      <c r="M168" s="7"/>
      <c r="N168" s="7"/>
      <c r="O168" s="7"/>
      <c r="P168" s="24"/>
      <c r="Q168" s="57"/>
      <c r="R168" s="57"/>
      <c r="S168" s="64"/>
      <c r="T168" s="57"/>
      <c r="U168" s="34"/>
      <c r="V168" s="34"/>
      <c r="AA168" s="27"/>
    </row>
    <row r="169" spans="1:27" ht="15.75" x14ac:dyDescent="0.3">
      <c r="A169" s="20"/>
      <c r="B169" s="332" t="str">
        <f>B4</f>
        <v>IZVJEŠTAJ O IZVRŠENJU FINANCIJSKOG PLANA  I - XII 2025.</v>
      </c>
      <c r="C169" s="332"/>
      <c r="D169" s="332"/>
      <c r="E169" s="332"/>
      <c r="F169" s="332"/>
      <c r="G169" s="332"/>
      <c r="H169" s="332"/>
      <c r="I169" s="20"/>
      <c r="J169" s="332" t="str">
        <f>B4</f>
        <v>IZVJEŠTAJ O IZVRŠENJU FINANCIJSKOG PLANA  I - XII 2025.</v>
      </c>
      <c r="K169" s="332"/>
      <c r="L169" s="332"/>
      <c r="M169" s="332"/>
      <c r="N169" s="332"/>
      <c r="O169" s="332"/>
      <c r="P169" s="332"/>
      <c r="Q169" s="57"/>
      <c r="R169" s="332" t="str">
        <f>B4</f>
        <v>IZVJEŠTAJ O IZVRŠENJU FINANCIJSKOG PLANA  I - XII 2025.</v>
      </c>
      <c r="S169" s="332"/>
      <c r="T169" s="332"/>
      <c r="U169" s="332"/>
      <c r="V169" s="332"/>
      <c r="W169" s="332"/>
      <c r="X169" s="332"/>
      <c r="Y169" s="332"/>
      <c r="Z169" s="332"/>
      <c r="AA169" s="332"/>
    </row>
    <row r="170" spans="1:27" x14ac:dyDescent="0.25">
      <c r="I170" s="1"/>
      <c r="J170" s="3"/>
      <c r="K170" s="7"/>
      <c r="L170" s="7"/>
      <c r="M170" s="7"/>
      <c r="N170" s="7"/>
      <c r="O170" s="7"/>
      <c r="P170" s="7"/>
      <c r="Q170" s="58"/>
    </row>
    <row r="171" spans="1:27" ht="15" customHeight="1" x14ac:dyDescent="0.25">
      <c r="A171" s="4"/>
      <c r="B171" s="9"/>
      <c r="C171" s="36" t="str">
        <f t="shared" ref="C171:H172" si="177">C6</f>
        <v>IZVRŠENO</v>
      </c>
      <c r="D171" s="36" t="str">
        <f t="shared" si="177"/>
        <v>PLAN</v>
      </c>
      <c r="E171" s="36" t="str">
        <f t="shared" si="177"/>
        <v>IZVRŠENO</v>
      </c>
      <c r="F171" s="36">
        <f t="shared" si="177"/>
        <v>0</v>
      </c>
      <c r="G171" s="36" t="str">
        <f t="shared" si="177"/>
        <v>INDEKS</v>
      </c>
      <c r="H171" s="36" t="str">
        <f t="shared" si="177"/>
        <v xml:space="preserve">INDEKS </v>
      </c>
      <c r="I171" s="4"/>
      <c r="J171" s="9"/>
      <c r="K171" s="333" t="s">
        <v>140</v>
      </c>
      <c r="L171" s="334"/>
      <c r="M171" s="333" t="s">
        <v>143</v>
      </c>
      <c r="N171" s="335"/>
      <c r="O171" s="335"/>
      <c r="P171" s="334"/>
      <c r="Q171" s="59"/>
      <c r="R171" s="51"/>
      <c r="S171" s="336" t="s">
        <v>145</v>
      </c>
      <c r="T171" s="337"/>
      <c r="U171" s="337"/>
      <c r="V171" s="337"/>
      <c r="W171" s="338"/>
      <c r="X171" s="337" t="s">
        <v>4</v>
      </c>
      <c r="Y171" s="337"/>
      <c r="Z171" s="337"/>
      <c r="AA171" s="338"/>
    </row>
    <row r="172" spans="1:27" x14ac:dyDescent="0.25">
      <c r="A172" s="6" t="s">
        <v>6</v>
      </c>
      <c r="B172" s="10" t="s">
        <v>7</v>
      </c>
      <c r="C172" s="37" t="str">
        <f t="shared" si="177"/>
        <v>I - XII 2024.</v>
      </c>
      <c r="D172" s="37" t="str">
        <f t="shared" si="177"/>
        <v>2025.</v>
      </c>
      <c r="E172" s="37" t="str">
        <f t="shared" si="177"/>
        <v>I - XII 2025.</v>
      </c>
      <c r="F172" s="37">
        <f t="shared" si="177"/>
        <v>0</v>
      </c>
      <c r="G172" s="37" t="str">
        <f t="shared" si="177"/>
        <v>2025/2024.</v>
      </c>
      <c r="H172" s="37" t="str">
        <f t="shared" si="177"/>
        <v>IZVR / PLAN</v>
      </c>
      <c r="I172" s="6" t="s">
        <v>6</v>
      </c>
      <c r="J172" s="10" t="s">
        <v>7</v>
      </c>
      <c r="K172" s="38" t="str">
        <f t="shared" ref="K172:P172" si="178">K7</f>
        <v>RIZNICA</v>
      </c>
      <c r="L172" s="38" t="str">
        <f t="shared" si="178"/>
        <v>OSTALO</v>
      </c>
      <c r="M172" s="38" t="str">
        <f t="shared" si="178"/>
        <v>DECENTRALIZ.</v>
      </c>
      <c r="N172" s="38" t="str">
        <f t="shared" si="178"/>
        <v>KNJIŽNA GRAĐA</v>
      </c>
      <c r="O172" s="38" t="str">
        <f t="shared" si="178"/>
        <v>e-tehničar</v>
      </c>
      <c r="P172" s="38" t="str">
        <f t="shared" si="178"/>
        <v>OSTALO</v>
      </c>
      <c r="Q172" s="49" t="s">
        <v>6</v>
      </c>
      <c r="R172" s="52" t="s">
        <v>7</v>
      </c>
      <c r="S172" s="66" t="str">
        <f t="shared" ref="S172:AA172" si="179">S7</f>
        <v>ERASMUS+</v>
      </c>
      <c r="T172" s="66" t="str">
        <f t="shared" si="179"/>
        <v>ZAKUP</v>
      </c>
      <c r="U172" s="66" t="str">
        <f t="shared" si="179"/>
        <v>KAMATA</v>
      </c>
      <c r="V172" s="66" t="str">
        <f t="shared" si="179"/>
        <v>DONACIJE</v>
      </c>
      <c r="W172" s="66" t="str">
        <f t="shared" si="179"/>
        <v>OSTALO</v>
      </c>
      <c r="X172" s="66" t="str">
        <f t="shared" si="179"/>
        <v>KAZALIŠTE</v>
      </c>
      <c r="Y172" s="66" t="str">
        <f t="shared" si="179"/>
        <v>OSIGURANJE</v>
      </c>
      <c r="Z172" s="66" t="str">
        <f t="shared" si="179"/>
        <v>IZLETI</v>
      </c>
      <c r="AA172" s="66" t="str">
        <f t="shared" si="179"/>
        <v>OSTALO</v>
      </c>
    </row>
    <row r="173" spans="1:27" x14ac:dyDescent="0.25">
      <c r="A173" s="13">
        <v>329511</v>
      </c>
      <c r="B173" s="14" t="s">
        <v>103</v>
      </c>
      <c r="C173" s="12"/>
      <c r="D173" s="12"/>
      <c r="E173" s="12"/>
      <c r="G173" s="44">
        <f t="shared" ref="G173:G181" si="180">IF(C173&lt;&gt;0,E173/C173*100,0)</f>
        <v>0</v>
      </c>
      <c r="H173" s="44">
        <f t="shared" ref="H173:H181" si="181">IF(D173&lt;&gt;0,E173/D173*100,0)</f>
        <v>0</v>
      </c>
      <c r="I173" s="13">
        <v>329511</v>
      </c>
      <c r="J173" s="14" t="s">
        <v>103</v>
      </c>
      <c r="K173" s="17"/>
      <c r="L173" s="17"/>
      <c r="M173" s="12"/>
      <c r="N173" s="17"/>
      <c r="O173" s="17"/>
      <c r="P173" s="17"/>
      <c r="Q173" s="60">
        <v>329511</v>
      </c>
      <c r="R173" s="53" t="s">
        <v>103</v>
      </c>
      <c r="S173" s="69"/>
      <c r="T173" s="32"/>
      <c r="U173" s="32"/>
      <c r="V173" s="32"/>
      <c r="W173" s="32"/>
      <c r="X173" s="32"/>
      <c r="Y173" s="137"/>
      <c r="Z173" s="32"/>
      <c r="AA173" s="31">
        <f>E173-K173-L173-M173-N173-O173-P173-S173-T173-U173-V173-W173-X173-Y173-Z173</f>
        <v>0</v>
      </c>
    </row>
    <row r="174" spans="1:27" x14ac:dyDescent="0.25">
      <c r="A174" s="13">
        <v>329521</v>
      </c>
      <c r="B174" s="14" t="s">
        <v>104</v>
      </c>
      <c r="C174" s="12">
        <v>66.36</v>
      </c>
      <c r="D174" s="12"/>
      <c r="E174" s="12"/>
      <c r="G174" s="44">
        <f t="shared" si="180"/>
        <v>0</v>
      </c>
      <c r="H174" s="44">
        <f t="shared" si="181"/>
        <v>0</v>
      </c>
      <c r="I174" s="13">
        <v>329521</v>
      </c>
      <c r="J174" s="14" t="s">
        <v>104</v>
      </c>
      <c r="K174" s="17"/>
      <c r="L174" s="12"/>
      <c r="M174" s="12"/>
      <c r="N174" s="17"/>
      <c r="O174" s="17"/>
      <c r="P174" s="17"/>
      <c r="Q174" s="60">
        <v>329521</v>
      </c>
      <c r="R174" s="53" t="s">
        <v>104</v>
      </c>
      <c r="S174" s="69"/>
      <c r="T174" s="32"/>
      <c r="U174" s="32"/>
      <c r="V174" s="32"/>
      <c r="W174" s="32"/>
      <c r="X174" s="32"/>
      <c r="Y174" s="137"/>
      <c r="Z174" s="32"/>
      <c r="AA174" s="31">
        <f>E174-K174-L174-M174-N174-O174-P174-S174-T174-U174-V174-W174-X174-Y174-Z174</f>
        <v>0</v>
      </c>
    </row>
    <row r="175" spans="1:27" x14ac:dyDescent="0.25">
      <c r="A175" s="13">
        <v>329531</v>
      </c>
      <c r="B175" s="14" t="s">
        <v>105</v>
      </c>
      <c r="C175" s="12">
        <v>59.51</v>
      </c>
      <c r="D175" s="12"/>
      <c r="E175" s="12"/>
      <c r="G175" s="44">
        <f t="shared" si="180"/>
        <v>0</v>
      </c>
      <c r="H175" s="44">
        <f t="shared" si="181"/>
        <v>0</v>
      </c>
      <c r="I175" s="13">
        <v>329531</v>
      </c>
      <c r="J175" s="14" t="s">
        <v>105</v>
      </c>
      <c r="K175" s="12"/>
      <c r="L175" s="12"/>
      <c r="M175" s="12"/>
      <c r="N175" s="12"/>
      <c r="O175" s="12"/>
      <c r="P175" s="12"/>
      <c r="Q175" s="60">
        <v>329531</v>
      </c>
      <c r="R175" s="53" t="s">
        <v>105</v>
      </c>
      <c r="S175" s="68"/>
      <c r="T175" s="31"/>
      <c r="U175" s="31"/>
      <c r="V175" s="31"/>
      <c r="W175" s="31"/>
      <c r="X175" s="31"/>
      <c r="Y175" s="136"/>
      <c r="Z175" s="31"/>
      <c r="AA175" s="31">
        <f>E175-K175-L175-M175-N175-O175-P175-S175-T175-U175-V175-W175-X175-Y175-Z175</f>
        <v>0</v>
      </c>
    </row>
    <row r="176" spans="1:27" x14ac:dyDescent="0.25">
      <c r="A176" s="13">
        <v>329551</v>
      </c>
      <c r="B176" s="14" t="s">
        <v>106</v>
      </c>
      <c r="C176" s="12"/>
      <c r="D176" s="12"/>
      <c r="E176" s="12"/>
      <c r="G176" s="44">
        <f t="shared" si="180"/>
        <v>0</v>
      </c>
      <c r="H176" s="44">
        <f t="shared" si="181"/>
        <v>0</v>
      </c>
      <c r="I176" s="13">
        <v>329551</v>
      </c>
      <c r="J176" s="14" t="s">
        <v>106</v>
      </c>
      <c r="K176" s="12"/>
      <c r="L176" s="12"/>
      <c r="M176" s="12"/>
      <c r="N176" s="12"/>
      <c r="O176" s="12"/>
      <c r="P176" s="12"/>
      <c r="Q176" s="60">
        <v>329551</v>
      </c>
      <c r="R176" s="141" t="s">
        <v>106</v>
      </c>
      <c r="S176" s="68"/>
      <c r="T176" s="31"/>
      <c r="U176" s="31"/>
      <c r="V176" s="31"/>
      <c r="W176" s="31"/>
      <c r="X176" s="31"/>
      <c r="Y176" s="136"/>
      <c r="Z176" s="31"/>
      <c r="AA176" s="31">
        <f>E176-K176-L176-M176-N176-O176-P176-S176-T176-U176-V176-W176-X176-Y176-Z176</f>
        <v>0</v>
      </c>
    </row>
    <row r="177" spans="1:27" x14ac:dyDescent="0.25">
      <c r="A177" s="13">
        <v>329591</v>
      </c>
      <c r="B177" s="14" t="s">
        <v>107</v>
      </c>
      <c r="C177" s="12">
        <v>127.44</v>
      </c>
      <c r="D177" s="12"/>
      <c r="E177" s="12">
        <v>127.44</v>
      </c>
      <c r="G177" s="44">
        <f t="shared" si="180"/>
        <v>100</v>
      </c>
      <c r="H177" s="44">
        <f t="shared" si="181"/>
        <v>0</v>
      </c>
      <c r="I177" s="13">
        <v>329591</v>
      </c>
      <c r="J177" s="14" t="s">
        <v>107</v>
      </c>
      <c r="K177" s="12"/>
      <c r="L177" s="12"/>
      <c r="M177" s="12">
        <v>127.44</v>
      </c>
      <c r="N177" s="12"/>
      <c r="O177" s="12"/>
      <c r="P177" s="12"/>
      <c r="Q177" s="60">
        <v>329591</v>
      </c>
      <c r="R177" s="53" t="s">
        <v>107</v>
      </c>
      <c r="S177" s="68"/>
      <c r="T177" s="31"/>
      <c r="U177" s="31"/>
      <c r="V177" s="31"/>
      <c r="W177" s="31"/>
      <c r="X177" s="31"/>
      <c r="Y177" s="136"/>
      <c r="Z177" s="31"/>
      <c r="AA177" s="31">
        <f>E177-K177-L177-M177-N177-O177-P177-S177-T177-U177-V177-W177-X177-Y177-Z177</f>
        <v>0</v>
      </c>
    </row>
    <row r="178" spans="1:27" x14ac:dyDescent="0.25">
      <c r="A178" s="21">
        <v>3295</v>
      </c>
      <c r="B178" s="22" t="s">
        <v>108</v>
      </c>
      <c r="C178" s="23">
        <f>SUM(C173:C177)</f>
        <v>253.31</v>
      </c>
      <c r="D178" s="23">
        <f t="shared" ref="D178:E178" si="182">SUM(D173:D177)</f>
        <v>0</v>
      </c>
      <c r="E178" s="23">
        <f t="shared" si="182"/>
        <v>127.44</v>
      </c>
      <c r="F178" s="19">
        <f>SUM(F173:F177)</f>
        <v>0</v>
      </c>
      <c r="G178" s="45">
        <f t="shared" si="180"/>
        <v>50.309896964194067</v>
      </c>
      <c r="H178" s="45">
        <f t="shared" si="181"/>
        <v>0</v>
      </c>
      <c r="I178" s="21">
        <v>3295</v>
      </c>
      <c r="J178" s="22" t="s">
        <v>108</v>
      </c>
      <c r="K178" s="17">
        <f>SUM(K173:K177)</f>
        <v>0</v>
      </c>
      <c r="L178" s="17">
        <f t="shared" ref="L178:P178" si="183">SUM(L173:L177)</f>
        <v>0</v>
      </c>
      <c r="M178" s="17">
        <f t="shared" si="183"/>
        <v>127.44</v>
      </c>
      <c r="N178" s="17">
        <f t="shared" si="183"/>
        <v>0</v>
      </c>
      <c r="O178" s="17">
        <f t="shared" si="183"/>
        <v>0</v>
      </c>
      <c r="P178" s="17">
        <f t="shared" si="183"/>
        <v>0</v>
      </c>
      <c r="Q178" s="62">
        <v>3295</v>
      </c>
      <c r="R178" s="56" t="s">
        <v>108</v>
      </c>
      <c r="S178" s="17">
        <f>SUM(S173:S177)</f>
        <v>0</v>
      </c>
      <c r="T178" s="17">
        <f t="shared" ref="T178:Z178" si="184">SUM(T173:T177)</f>
        <v>0</v>
      </c>
      <c r="U178" s="17">
        <f t="shared" si="184"/>
        <v>0</v>
      </c>
      <c r="V178" s="17">
        <f t="shared" si="184"/>
        <v>0</v>
      </c>
      <c r="W178" s="17">
        <f t="shared" si="184"/>
        <v>0</v>
      </c>
      <c r="X178" s="17">
        <f t="shared" si="184"/>
        <v>0</v>
      </c>
      <c r="Y178" s="17">
        <f t="shared" si="184"/>
        <v>0</v>
      </c>
      <c r="Z178" s="17">
        <f t="shared" si="184"/>
        <v>0</v>
      </c>
      <c r="AA178" s="31">
        <f t="shared" ref="AA178" si="185">SUM(AA173:AA177)</f>
        <v>0</v>
      </c>
    </row>
    <row r="179" spans="1:27" x14ac:dyDescent="0.25">
      <c r="A179" s="4">
        <v>329611</v>
      </c>
      <c r="B179" s="5" t="s">
        <v>182</v>
      </c>
      <c r="C179" s="8">
        <v>269.60000000000002</v>
      </c>
      <c r="D179" s="133"/>
      <c r="E179" s="8"/>
      <c r="G179" s="44">
        <f t="shared" si="180"/>
        <v>0</v>
      </c>
      <c r="H179" s="44">
        <f t="shared" si="181"/>
        <v>0</v>
      </c>
      <c r="I179" s="4">
        <v>329611</v>
      </c>
      <c r="J179" s="5" t="s">
        <v>182</v>
      </c>
      <c r="K179" s="12"/>
      <c r="L179" s="25"/>
      <c r="M179" s="25"/>
      <c r="N179" s="25"/>
      <c r="O179" s="25"/>
      <c r="P179" s="25"/>
      <c r="Q179" s="59">
        <v>329611</v>
      </c>
      <c r="R179" s="55" t="s">
        <v>182</v>
      </c>
      <c r="S179" s="68"/>
      <c r="T179" s="30"/>
      <c r="U179" s="30"/>
      <c r="V179" s="30"/>
      <c r="W179" s="30"/>
      <c r="X179" s="30"/>
      <c r="Y179" s="145"/>
      <c r="Z179" s="30"/>
      <c r="AA179" s="31">
        <f>E179-K179-L179-M179-N179-O179-P179-S179-T179-U179-V179-W179-X179-Y179-Z179</f>
        <v>0</v>
      </c>
    </row>
    <row r="180" spans="1:27" x14ac:dyDescent="0.25">
      <c r="A180" s="21">
        <v>3296</v>
      </c>
      <c r="B180" s="22" t="s">
        <v>182</v>
      </c>
      <c r="C180" s="23">
        <f>SUM(C179)</f>
        <v>269.60000000000002</v>
      </c>
      <c r="D180" s="23">
        <f t="shared" ref="D180:E180" si="186">SUM(D179)</f>
        <v>0</v>
      </c>
      <c r="E180" s="23">
        <f t="shared" si="186"/>
        <v>0</v>
      </c>
      <c r="F180" s="19"/>
      <c r="G180" s="45">
        <f t="shared" si="180"/>
        <v>0</v>
      </c>
      <c r="H180" s="45">
        <f t="shared" si="181"/>
        <v>0</v>
      </c>
      <c r="I180" s="21">
        <v>3296</v>
      </c>
      <c r="J180" s="22" t="s">
        <v>182</v>
      </c>
      <c r="K180" s="17">
        <f>SUM(K179)</f>
        <v>0</v>
      </c>
      <c r="L180" s="17">
        <f t="shared" ref="L180:P180" si="187">SUM(L179)</f>
        <v>0</v>
      </c>
      <c r="M180" s="17">
        <f t="shared" si="187"/>
        <v>0</v>
      </c>
      <c r="N180" s="17">
        <f t="shared" si="187"/>
        <v>0</v>
      </c>
      <c r="O180" s="17">
        <f t="shared" si="187"/>
        <v>0</v>
      </c>
      <c r="P180" s="17">
        <f t="shared" si="187"/>
        <v>0</v>
      </c>
      <c r="Q180" s="62">
        <v>3296</v>
      </c>
      <c r="R180" s="56" t="s">
        <v>182</v>
      </c>
      <c r="S180" s="17">
        <f>SUM(S179)</f>
        <v>0</v>
      </c>
      <c r="T180" s="17">
        <f t="shared" ref="T180:Z180" si="188">SUM(T179)</f>
        <v>0</v>
      </c>
      <c r="U180" s="17">
        <f t="shared" si="188"/>
        <v>0</v>
      </c>
      <c r="V180" s="17">
        <f t="shared" si="188"/>
        <v>0</v>
      </c>
      <c r="W180" s="17">
        <f t="shared" si="188"/>
        <v>0</v>
      </c>
      <c r="X180" s="17">
        <f t="shared" si="188"/>
        <v>0</v>
      </c>
      <c r="Y180" s="17">
        <f t="shared" si="188"/>
        <v>0</v>
      </c>
      <c r="Z180" s="17">
        <f t="shared" si="188"/>
        <v>0</v>
      </c>
      <c r="AA180" s="67">
        <f t="shared" ref="AA180" si="189">AA179</f>
        <v>0</v>
      </c>
    </row>
    <row r="181" spans="1:27" x14ac:dyDescent="0.25">
      <c r="A181" s="13">
        <v>329911</v>
      </c>
      <c r="B181" s="14" t="s">
        <v>109</v>
      </c>
      <c r="C181" s="12">
        <v>37.409999999999997</v>
      </c>
      <c r="D181" s="12"/>
      <c r="E181" s="12">
        <v>95</v>
      </c>
      <c r="G181" s="44">
        <f t="shared" si="180"/>
        <v>253.94279604383857</v>
      </c>
      <c r="H181" s="44">
        <f t="shared" si="181"/>
        <v>0</v>
      </c>
      <c r="I181" s="13">
        <v>329911</v>
      </c>
      <c r="J181" s="14" t="s">
        <v>109</v>
      </c>
      <c r="K181" s="12"/>
      <c r="L181" s="25"/>
      <c r="M181" s="25">
        <v>95</v>
      </c>
      <c r="N181" s="25"/>
      <c r="O181" s="25"/>
      <c r="P181" s="25"/>
      <c r="Q181" s="60">
        <v>329911</v>
      </c>
      <c r="R181" s="53" t="s">
        <v>109</v>
      </c>
      <c r="S181" s="68"/>
      <c r="T181" s="30"/>
      <c r="U181" s="30"/>
      <c r="V181" s="30"/>
      <c r="W181" s="30"/>
      <c r="X181" s="30"/>
      <c r="Y181" s="145"/>
      <c r="Z181" s="30"/>
      <c r="AA181" s="31">
        <f>E181-K181-L181-M181-N181-O181-P181-S181-T181-U181-V181-W181-X181-Y181-Z181</f>
        <v>0</v>
      </c>
    </row>
    <row r="182" spans="1:27" x14ac:dyDescent="0.25">
      <c r="A182" s="13">
        <v>329991</v>
      </c>
      <c r="B182" s="14" t="s">
        <v>110</v>
      </c>
      <c r="C182" s="12">
        <v>29764.38</v>
      </c>
      <c r="D182" s="12"/>
      <c r="E182" s="12">
        <v>15982.14</v>
      </c>
      <c r="G182" s="44">
        <f t="shared" ref="G182:G198" si="190">IF(C182&lt;&gt;0,E182/C182*100,0)</f>
        <v>53.695524650605854</v>
      </c>
      <c r="H182" s="44">
        <f t="shared" ref="H182:H198" si="191">IF(D182&lt;&gt;0,E182/D182*100,0)</f>
        <v>0</v>
      </c>
      <c r="I182" s="13">
        <v>329991</v>
      </c>
      <c r="J182" s="14" t="s">
        <v>110</v>
      </c>
      <c r="K182" s="12"/>
      <c r="L182" s="12"/>
      <c r="M182" s="12">
        <v>522.51</v>
      </c>
      <c r="N182" s="12"/>
      <c r="O182" s="12"/>
      <c r="P182" s="12">
        <v>332.21</v>
      </c>
      <c r="Q182" s="60">
        <v>329991</v>
      </c>
      <c r="R182" s="53" t="s">
        <v>110</v>
      </c>
      <c r="S182" s="142">
        <v>15090</v>
      </c>
      <c r="T182" s="31">
        <v>37.42</v>
      </c>
      <c r="U182" s="31"/>
      <c r="V182" s="31"/>
      <c r="W182" s="31"/>
      <c r="X182" s="31"/>
      <c r="Y182" s="136"/>
      <c r="Z182" s="31"/>
      <c r="AA182" s="31">
        <f>E182-K182-L182-M182-N182-O182-P182-S182-T182-U182-V182-W182-X182-Y182-Z182</f>
        <v>7.1054273576010019E-14</v>
      </c>
    </row>
    <row r="183" spans="1:27" s="2" customFormat="1" x14ac:dyDescent="0.25">
      <c r="A183" s="15">
        <v>3299</v>
      </c>
      <c r="B183" s="16" t="s">
        <v>110</v>
      </c>
      <c r="C183" s="17">
        <f>SUM(C181:C182)</f>
        <v>29801.79</v>
      </c>
      <c r="D183" s="17">
        <f t="shared" ref="D183:E183" si="192">SUM(D181:D182)</f>
        <v>0</v>
      </c>
      <c r="E183" s="17">
        <f t="shared" si="192"/>
        <v>16077.14</v>
      </c>
      <c r="F183" s="19" t="e">
        <f>#REF!+F182</f>
        <v>#REF!</v>
      </c>
      <c r="G183" s="45">
        <f t="shared" si="190"/>
        <v>53.946893793963383</v>
      </c>
      <c r="H183" s="45">
        <f t="shared" si="191"/>
        <v>0</v>
      </c>
      <c r="I183" s="15">
        <v>3299</v>
      </c>
      <c r="J183" s="16" t="s">
        <v>110</v>
      </c>
      <c r="K183" s="17">
        <f>SUM(K181:K182)</f>
        <v>0</v>
      </c>
      <c r="L183" s="17">
        <f t="shared" ref="L183:P183" si="193">SUM(L181:L182)</f>
        <v>0</v>
      </c>
      <c r="M183" s="17">
        <f t="shared" si="193"/>
        <v>617.51</v>
      </c>
      <c r="N183" s="17">
        <f t="shared" si="193"/>
        <v>0</v>
      </c>
      <c r="O183" s="17">
        <f t="shared" si="193"/>
        <v>0</v>
      </c>
      <c r="P183" s="17">
        <f t="shared" si="193"/>
        <v>332.21</v>
      </c>
      <c r="Q183" s="61">
        <v>3299</v>
      </c>
      <c r="R183" s="54" t="s">
        <v>110</v>
      </c>
      <c r="S183" s="264">
        <f>SUM(S181:S182)</f>
        <v>15090</v>
      </c>
      <c r="T183" s="17">
        <f t="shared" ref="T183:Z183" si="194">SUM(T181:T182)</f>
        <v>37.42</v>
      </c>
      <c r="U183" s="17">
        <f t="shared" si="194"/>
        <v>0</v>
      </c>
      <c r="V183" s="17">
        <f t="shared" si="194"/>
        <v>0</v>
      </c>
      <c r="W183" s="17">
        <f t="shared" si="194"/>
        <v>0</v>
      </c>
      <c r="X183" s="17">
        <f t="shared" si="194"/>
        <v>0</v>
      </c>
      <c r="Y183" s="17">
        <f t="shared" si="194"/>
        <v>0</v>
      </c>
      <c r="Z183" s="17">
        <f t="shared" si="194"/>
        <v>0</v>
      </c>
      <c r="AA183" s="32">
        <f t="shared" ref="AA183" si="195">SUM(AA181:AA182)</f>
        <v>7.1054273576010019E-14</v>
      </c>
    </row>
    <row r="184" spans="1:27" s="2" customFormat="1" x14ac:dyDescent="0.25">
      <c r="A184" s="15">
        <v>329</v>
      </c>
      <c r="B184" s="16" t="s">
        <v>110</v>
      </c>
      <c r="C184" s="17">
        <f>C160+C162+C165+C178+C180+C183</f>
        <v>34452.94</v>
      </c>
      <c r="D184" s="17">
        <v>40776</v>
      </c>
      <c r="E184" s="17">
        <f t="shared" ref="E184" si="196">E160+E162+E165+E178+E180+E183</f>
        <v>19450.009999999998</v>
      </c>
      <c r="F184" s="19" t="e">
        <f>F160+F162+F165+#REF!+F183</f>
        <v>#REF!</v>
      </c>
      <c r="G184" s="45">
        <f t="shared" si="190"/>
        <v>56.453846899567928</v>
      </c>
      <c r="H184" s="45">
        <f t="shared" si="191"/>
        <v>47.699651755934859</v>
      </c>
      <c r="I184" s="15">
        <v>329</v>
      </c>
      <c r="J184" s="16" t="s">
        <v>110</v>
      </c>
      <c r="K184" s="17">
        <f>K160+K162+K165+K178+K180+K183</f>
        <v>0</v>
      </c>
      <c r="L184" s="17">
        <f t="shared" ref="L184:P184" si="197">L160+L162+L165+L178+L180+L183</f>
        <v>200.86</v>
      </c>
      <c r="M184" s="17">
        <f t="shared" si="197"/>
        <v>1451.92</v>
      </c>
      <c r="N184" s="17">
        <f t="shared" si="197"/>
        <v>0</v>
      </c>
      <c r="O184" s="17">
        <f t="shared" si="197"/>
        <v>0</v>
      </c>
      <c r="P184" s="17">
        <f t="shared" si="197"/>
        <v>1036.6200000000001</v>
      </c>
      <c r="Q184" s="61">
        <v>329</v>
      </c>
      <c r="R184" s="54" t="s">
        <v>110</v>
      </c>
      <c r="S184" s="264">
        <f>S160+S162+S165+S178+S180+S183</f>
        <v>15556.17</v>
      </c>
      <c r="T184" s="264">
        <f t="shared" ref="T184:AA184" si="198">T160+T162+T165+T178+T180+T183</f>
        <v>1204.44</v>
      </c>
      <c r="U184" s="264">
        <f t="shared" si="198"/>
        <v>0</v>
      </c>
      <c r="V184" s="264">
        <f t="shared" si="198"/>
        <v>0</v>
      </c>
      <c r="W184" s="264">
        <f t="shared" si="198"/>
        <v>0</v>
      </c>
      <c r="X184" s="264">
        <f t="shared" si="198"/>
        <v>0</v>
      </c>
      <c r="Y184" s="264">
        <f t="shared" si="198"/>
        <v>0</v>
      </c>
      <c r="Z184" s="264">
        <f t="shared" si="198"/>
        <v>0</v>
      </c>
      <c r="AA184" s="264">
        <f t="shared" si="198"/>
        <v>-1.5631940186722204E-13</v>
      </c>
    </row>
    <row r="185" spans="1:27" x14ac:dyDescent="0.25">
      <c r="A185" s="13">
        <v>343111</v>
      </c>
      <c r="B185" s="14" t="s">
        <v>111</v>
      </c>
      <c r="C185" s="12"/>
      <c r="D185" s="12"/>
      <c r="E185" s="12"/>
      <c r="G185" s="44">
        <f t="shared" si="190"/>
        <v>0</v>
      </c>
      <c r="H185" s="44">
        <f t="shared" si="191"/>
        <v>0</v>
      </c>
      <c r="I185" s="13">
        <v>343111</v>
      </c>
      <c r="J185" s="14" t="s">
        <v>111</v>
      </c>
      <c r="K185" s="12"/>
      <c r="L185" s="12"/>
      <c r="M185" s="12"/>
      <c r="N185" s="12"/>
      <c r="O185" s="12"/>
      <c r="P185" s="12"/>
      <c r="Q185" s="60">
        <v>343111</v>
      </c>
      <c r="R185" s="53" t="s">
        <v>111</v>
      </c>
      <c r="S185" s="69"/>
      <c r="T185" s="32"/>
      <c r="U185" s="32"/>
      <c r="V185" s="32"/>
      <c r="W185" s="32"/>
      <c r="X185" s="32"/>
      <c r="Y185" s="137"/>
      <c r="Z185" s="32"/>
      <c r="AA185" s="31">
        <f>E185-K185-L185-M185-N185-O185-P185-S185-T185-U185-V185-W185-X185-Y185-Z185</f>
        <v>0</v>
      </c>
    </row>
    <row r="186" spans="1:27" x14ac:dyDescent="0.25">
      <c r="A186" s="13">
        <v>343121</v>
      </c>
      <c r="B186" s="14" t="s">
        <v>112</v>
      </c>
      <c r="C186" s="12">
        <v>917.69</v>
      </c>
      <c r="D186" s="12"/>
      <c r="E186" s="12">
        <v>306.06</v>
      </c>
      <c r="G186" s="44">
        <f t="shared" si="190"/>
        <v>33.351131645762727</v>
      </c>
      <c r="H186" s="44">
        <f t="shared" si="191"/>
        <v>0</v>
      </c>
      <c r="I186" s="13">
        <v>343121</v>
      </c>
      <c r="J186" s="14" t="s">
        <v>112</v>
      </c>
      <c r="K186" s="12"/>
      <c r="L186" s="12"/>
      <c r="M186" s="12">
        <v>306.06</v>
      </c>
      <c r="N186" s="12"/>
      <c r="O186" s="12"/>
      <c r="P186" s="12"/>
      <c r="Q186" s="60">
        <v>343121</v>
      </c>
      <c r="R186" s="53" t="s">
        <v>112</v>
      </c>
      <c r="S186" s="68"/>
      <c r="T186" s="31"/>
      <c r="U186" s="31"/>
      <c r="V186" s="31"/>
      <c r="W186" s="31"/>
      <c r="X186" s="31"/>
      <c r="Y186" s="136"/>
      <c r="Z186" s="31"/>
      <c r="AA186" s="31">
        <f>E186-K186-L186-M186-N186-O186-P186-S186-T186-U186-V186-W186-X186-Y186-Z186</f>
        <v>0</v>
      </c>
    </row>
    <row r="187" spans="1:27" s="2" customFormat="1" x14ac:dyDescent="0.25">
      <c r="A187" s="15">
        <v>3431</v>
      </c>
      <c r="B187" s="16" t="s">
        <v>113</v>
      </c>
      <c r="C187" s="17">
        <f>SUM(C185:C186)</f>
        <v>917.69</v>
      </c>
      <c r="D187" s="17">
        <f t="shared" ref="D187:E187" si="199">SUM(D185:D186)</f>
        <v>0</v>
      </c>
      <c r="E187" s="17">
        <f t="shared" si="199"/>
        <v>306.06</v>
      </c>
      <c r="F187" s="19">
        <f>F185+F186</f>
        <v>0</v>
      </c>
      <c r="G187" s="45">
        <f t="shared" si="190"/>
        <v>33.351131645762727</v>
      </c>
      <c r="H187" s="45">
        <f t="shared" si="191"/>
        <v>0</v>
      </c>
      <c r="I187" s="15">
        <v>3431</v>
      </c>
      <c r="J187" s="16" t="s">
        <v>113</v>
      </c>
      <c r="K187" s="17">
        <f>SUM(K185:K186)</f>
        <v>0</v>
      </c>
      <c r="L187" s="17">
        <f t="shared" ref="L187:P187" si="200">SUM(L185:L186)</f>
        <v>0</v>
      </c>
      <c r="M187" s="17">
        <f t="shared" si="200"/>
        <v>306.06</v>
      </c>
      <c r="N187" s="17">
        <f t="shared" si="200"/>
        <v>0</v>
      </c>
      <c r="O187" s="17">
        <f t="shared" si="200"/>
        <v>0</v>
      </c>
      <c r="P187" s="17">
        <f t="shared" si="200"/>
        <v>0</v>
      </c>
      <c r="Q187" s="61">
        <v>3431</v>
      </c>
      <c r="R187" s="54" t="s">
        <v>113</v>
      </c>
      <c r="S187" s="17">
        <f>SUM(S185:S186)</f>
        <v>0</v>
      </c>
      <c r="T187" s="17">
        <f t="shared" ref="T187:Z187" si="201">SUM(T185:T186)</f>
        <v>0</v>
      </c>
      <c r="U187" s="17">
        <f t="shared" si="201"/>
        <v>0</v>
      </c>
      <c r="V187" s="17">
        <f t="shared" si="201"/>
        <v>0</v>
      </c>
      <c r="W187" s="17">
        <f t="shared" si="201"/>
        <v>0</v>
      </c>
      <c r="X187" s="17">
        <f t="shared" si="201"/>
        <v>0</v>
      </c>
      <c r="Y187" s="17">
        <f t="shared" si="201"/>
        <v>0</v>
      </c>
      <c r="Z187" s="17">
        <f t="shared" si="201"/>
        <v>0</v>
      </c>
      <c r="AA187" s="69">
        <f t="shared" ref="AA187" si="202">AA185+AA186</f>
        <v>0</v>
      </c>
    </row>
    <row r="188" spans="1:27" x14ac:dyDescent="0.25">
      <c r="A188" s="13">
        <v>343311</v>
      </c>
      <c r="B188" s="14" t="s">
        <v>179</v>
      </c>
      <c r="C188" s="12"/>
      <c r="D188" s="75"/>
      <c r="E188" s="12"/>
      <c r="G188" s="44">
        <f t="shared" si="190"/>
        <v>0</v>
      </c>
      <c r="H188" s="44">
        <f t="shared" si="191"/>
        <v>0</v>
      </c>
      <c r="I188" s="13">
        <v>343311</v>
      </c>
      <c r="J188" s="14" t="s">
        <v>179</v>
      </c>
      <c r="K188" s="12"/>
      <c r="L188" s="12"/>
      <c r="M188" s="12"/>
      <c r="N188" s="12"/>
      <c r="O188" s="12"/>
      <c r="P188" s="12"/>
      <c r="Q188" s="60">
        <v>343311</v>
      </c>
      <c r="R188" s="53" t="s">
        <v>179</v>
      </c>
      <c r="S188" s="68"/>
      <c r="T188" s="31"/>
      <c r="U188" s="31"/>
      <c r="V188" s="31"/>
      <c r="W188" s="31"/>
      <c r="X188" s="31"/>
      <c r="Y188" s="136"/>
      <c r="Z188" s="31"/>
      <c r="AA188" s="31"/>
    </row>
    <row r="189" spans="1:27" x14ac:dyDescent="0.25">
      <c r="A189" s="13">
        <v>343321</v>
      </c>
      <c r="B189" s="14" t="s">
        <v>180</v>
      </c>
      <c r="C189" s="12">
        <v>84.13</v>
      </c>
      <c r="D189" s="75"/>
      <c r="E189" s="12"/>
      <c r="G189" s="44">
        <f t="shared" si="190"/>
        <v>0</v>
      </c>
      <c r="H189" s="44">
        <f t="shared" si="191"/>
        <v>0</v>
      </c>
      <c r="I189" s="13">
        <v>343321</v>
      </c>
      <c r="J189" s="14" t="s">
        <v>180</v>
      </c>
      <c r="K189" s="12"/>
      <c r="L189" s="12"/>
      <c r="M189" s="12"/>
      <c r="N189" s="12"/>
      <c r="O189" s="12"/>
      <c r="P189" s="12"/>
      <c r="Q189" s="60">
        <v>343321</v>
      </c>
      <c r="R189" s="53" t="s">
        <v>180</v>
      </c>
      <c r="S189" s="68"/>
      <c r="T189" s="31"/>
      <c r="U189" s="31"/>
      <c r="V189" s="31"/>
      <c r="W189" s="31"/>
      <c r="X189" s="31"/>
      <c r="Y189" s="136"/>
      <c r="Z189" s="31"/>
      <c r="AA189" s="31">
        <f>E189-K189-L189-M189-N189-O189-P189-S189-T189-U189-V189-W189-X189-Y189-Z189</f>
        <v>0</v>
      </c>
    </row>
    <row r="190" spans="1:27" x14ac:dyDescent="0.25">
      <c r="A190" s="13">
        <v>343331</v>
      </c>
      <c r="B190" s="14" t="s">
        <v>114</v>
      </c>
      <c r="C190" s="12">
        <v>20.11</v>
      </c>
      <c r="D190" s="12"/>
      <c r="E190" s="12">
        <v>11.92</v>
      </c>
      <c r="G190" s="44">
        <f t="shared" si="190"/>
        <v>59.273993038289404</v>
      </c>
      <c r="H190" s="44">
        <f t="shared" si="191"/>
        <v>0</v>
      </c>
      <c r="I190" s="13">
        <v>343331</v>
      </c>
      <c r="J190" s="14" t="s">
        <v>114</v>
      </c>
      <c r="K190" s="12"/>
      <c r="L190" s="12"/>
      <c r="M190" s="12">
        <v>11.92</v>
      </c>
      <c r="N190" s="12"/>
      <c r="O190" s="12"/>
      <c r="P190" s="12"/>
      <c r="Q190" s="60">
        <v>343331</v>
      </c>
      <c r="R190" s="53" t="s">
        <v>114</v>
      </c>
      <c r="S190" s="68"/>
      <c r="T190" s="31"/>
      <c r="U190" s="31"/>
      <c r="V190" s="31"/>
      <c r="W190" s="31"/>
      <c r="X190" s="31"/>
      <c r="Y190" s="136"/>
      <c r="Z190" s="31"/>
      <c r="AA190" s="31">
        <f>E190-K190-L190-M190-N190-O190-P190-S190-T190-U190-V190-W190-X190-Y190-Z190</f>
        <v>0</v>
      </c>
    </row>
    <row r="191" spans="1:27" x14ac:dyDescent="0.25">
      <c r="A191" s="13">
        <v>343391</v>
      </c>
      <c r="B191" s="14" t="s">
        <v>169</v>
      </c>
      <c r="C191" s="12">
        <v>159.63</v>
      </c>
      <c r="D191" s="12"/>
      <c r="E191" s="12"/>
      <c r="G191" s="44">
        <f t="shared" si="190"/>
        <v>0</v>
      </c>
      <c r="H191" s="44">
        <f t="shared" si="191"/>
        <v>0</v>
      </c>
      <c r="I191" s="13">
        <v>343391</v>
      </c>
      <c r="J191" s="14" t="s">
        <v>169</v>
      </c>
      <c r="K191" s="12"/>
      <c r="L191" s="12"/>
      <c r="M191" s="12"/>
      <c r="N191" s="12"/>
      <c r="O191" s="12"/>
      <c r="P191" s="12"/>
      <c r="Q191" s="13">
        <v>343391</v>
      </c>
      <c r="R191" s="14" t="s">
        <v>169</v>
      </c>
      <c r="S191" s="68"/>
      <c r="T191" s="31"/>
      <c r="U191" s="31"/>
      <c r="V191" s="31"/>
      <c r="W191" s="31"/>
      <c r="X191" s="31"/>
      <c r="Y191" s="136"/>
      <c r="Z191" s="31"/>
      <c r="AA191" s="31">
        <f>E191-K191-L191-M191-N191-O191-P191-S191-T191-U191-V191-W191-X191-Y191-Z191</f>
        <v>0</v>
      </c>
    </row>
    <row r="192" spans="1:27" x14ac:dyDescent="0.25">
      <c r="A192" s="15">
        <v>3433</v>
      </c>
      <c r="B192" s="16" t="s">
        <v>115</v>
      </c>
      <c r="C192" s="17">
        <f>SUM(C188:C191)</f>
        <v>263.87</v>
      </c>
      <c r="D192" s="17">
        <f t="shared" ref="D192:E192" si="203">SUM(D188:D191)</f>
        <v>0</v>
      </c>
      <c r="E192" s="17">
        <f t="shared" si="203"/>
        <v>11.92</v>
      </c>
      <c r="F192" s="19">
        <f>F190</f>
        <v>0</v>
      </c>
      <c r="G192" s="45">
        <f t="shared" si="190"/>
        <v>4.5173759805965057</v>
      </c>
      <c r="H192" s="45">
        <f t="shared" si="191"/>
        <v>0</v>
      </c>
      <c r="I192" s="15">
        <v>3433</v>
      </c>
      <c r="J192" s="16" t="s">
        <v>115</v>
      </c>
      <c r="K192" s="17">
        <f>SUM(K188:K191)</f>
        <v>0</v>
      </c>
      <c r="L192" s="17">
        <f t="shared" ref="L192:P192" si="204">SUM(L188:L191)</f>
        <v>0</v>
      </c>
      <c r="M192" s="17">
        <f t="shared" si="204"/>
        <v>11.92</v>
      </c>
      <c r="N192" s="17">
        <f t="shared" si="204"/>
        <v>0</v>
      </c>
      <c r="O192" s="17">
        <f t="shared" si="204"/>
        <v>0</v>
      </c>
      <c r="P192" s="17">
        <f t="shared" si="204"/>
        <v>0</v>
      </c>
      <c r="Q192" s="61">
        <v>3433</v>
      </c>
      <c r="R192" s="54" t="s">
        <v>115</v>
      </c>
      <c r="S192" s="17">
        <f>SUM(S188:S191)</f>
        <v>0</v>
      </c>
      <c r="T192" s="17">
        <f t="shared" ref="T192:Z192" si="205">SUM(T188:T191)</f>
        <v>0</v>
      </c>
      <c r="U192" s="17">
        <f t="shared" si="205"/>
        <v>0</v>
      </c>
      <c r="V192" s="17">
        <f t="shared" si="205"/>
        <v>0</v>
      </c>
      <c r="W192" s="17">
        <f t="shared" si="205"/>
        <v>0</v>
      </c>
      <c r="X192" s="17">
        <f t="shared" si="205"/>
        <v>0</v>
      </c>
      <c r="Y192" s="17">
        <f t="shared" si="205"/>
        <v>0</v>
      </c>
      <c r="Z192" s="17">
        <f t="shared" si="205"/>
        <v>0</v>
      </c>
      <c r="AA192" s="69">
        <f t="shared" ref="AA192" si="206">SUM(AA188:AA191)</f>
        <v>0</v>
      </c>
    </row>
    <row r="193" spans="1:27" x14ac:dyDescent="0.25">
      <c r="A193" s="13">
        <v>343491</v>
      </c>
      <c r="B193" s="14" t="s">
        <v>116</v>
      </c>
      <c r="C193" s="12"/>
      <c r="D193" s="12"/>
      <c r="E193" s="12"/>
      <c r="G193" s="44">
        <f t="shared" si="190"/>
        <v>0</v>
      </c>
      <c r="H193" s="44">
        <f t="shared" si="191"/>
        <v>0</v>
      </c>
      <c r="I193" s="13">
        <v>343491</v>
      </c>
      <c r="J193" s="14" t="s">
        <v>116</v>
      </c>
      <c r="K193" s="12"/>
      <c r="L193" s="12"/>
      <c r="M193" s="12"/>
      <c r="N193" s="12"/>
      <c r="O193" s="12"/>
      <c r="P193" s="12"/>
      <c r="Q193" s="60">
        <v>343491</v>
      </c>
      <c r="R193" s="53" t="s">
        <v>116</v>
      </c>
      <c r="S193" s="68"/>
      <c r="T193" s="31"/>
      <c r="U193" s="31"/>
      <c r="V193" s="31"/>
      <c r="W193" s="31"/>
      <c r="X193" s="31"/>
      <c r="Y193" s="136"/>
      <c r="Z193" s="31"/>
      <c r="AA193" s="31">
        <f>E193-K193-L193-M193-N193-O193-P193-S193-T193-U193-V193-W193-X193-Y193-Z193</f>
        <v>0</v>
      </c>
    </row>
    <row r="194" spans="1:27" x14ac:dyDescent="0.25">
      <c r="A194" s="15">
        <v>3434</v>
      </c>
      <c r="B194" s="16" t="s">
        <v>116</v>
      </c>
      <c r="C194" s="17">
        <f>SUM(C193)</f>
        <v>0</v>
      </c>
      <c r="D194" s="17">
        <f t="shared" ref="D194:E194" si="207">SUM(D193)</f>
        <v>0</v>
      </c>
      <c r="E194" s="17">
        <f t="shared" si="207"/>
        <v>0</v>
      </c>
      <c r="F194" s="19">
        <f>F193</f>
        <v>0</v>
      </c>
      <c r="G194" s="45">
        <f t="shared" si="190"/>
        <v>0</v>
      </c>
      <c r="H194" s="45">
        <f t="shared" si="191"/>
        <v>0</v>
      </c>
      <c r="I194" s="15">
        <v>3434</v>
      </c>
      <c r="J194" s="16" t="s">
        <v>116</v>
      </c>
      <c r="K194" s="17">
        <f>SUM(K193)</f>
        <v>0</v>
      </c>
      <c r="L194" s="17">
        <f t="shared" ref="L194:P194" si="208">SUM(L193)</f>
        <v>0</v>
      </c>
      <c r="M194" s="17">
        <f t="shared" si="208"/>
        <v>0</v>
      </c>
      <c r="N194" s="17">
        <f t="shared" si="208"/>
        <v>0</v>
      </c>
      <c r="O194" s="17">
        <f t="shared" si="208"/>
        <v>0</v>
      </c>
      <c r="P194" s="17">
        <f t="shared" si="208"/>
        <v>0</v>
      </c>
      <c r="Q194" s="61">
        <v>3434</v>
      </c>
      <c r="R194" s="54" t="s">
        <v>116</v>
      </c>
      <c r="S194" s="17">
        <f>SUM(S193)</f>
        <v>0</v>
      </c>
      <c r="T194" s="17">
        <f t="shared" ref="T194:Z194" si="209">SUM(T193)</f>
        <v>0</v>
      </c>
      <c r="U194" s="17">
        <f t="shared" si="209"/>
        <v>0</v>
      </c>
      <c r="V194" s="17">
        <f t="shared" si="209"/>
        <v>0</v>
      </c>
      <c r="W194" s="17">
        <f t="shared" si="209"/>
        <v>0</v>
      </c>
      <c r="X194" s="17">
        <f t="shared" si="209"/>
        <v>0</v>
      </c>
      <c r="Y194" s="17">
        <f t="shared" si="209"/>
        <v>0</v>
      </c>
      <c r="Z194" s="17">
        <f t="shared" si="209"/>
        <v>0</v>
      </c>
      <c r="AA194" s="32">
        <f t="shared" ref="AA194" si="210">AA193</f>
        <v>0</v>
      </c>
    </row>
    <row r="195" spans="1:27" s="2" customFormat="1" x14ac:dyDescent="0.25">
      <c r="A195" s="15">
        <v>343</v>
      </c>
      <c r="B195" s="16" t="s">
        <v>117</v>
      </c>
      <c r="C195" s="17">
        <f>C187+C192+C194</f>
        <v>1181.56</v>
      </c>
      <c r="D195" s="17">
        <v>400</v>
      </c>
      <c r="E195" s="17">
        <f t="shared" ref="E195" si="211">E187+E192+E194</f>
        <v>317.98</v>
      </c>
      <c r="F195" s="19">
        <f>F187+F192+F194</f>
        <v>0</v>
      </c>
      <c r="G195" s="45">
        <f t="shared" si="190"/>
        <v>26.911879210535229</v>
      </c>
      <c r="H195" s="45">
        <f t="shared" si="191"/>
        <v>79.495000000000005</v>
      </c>
      <c r="I195" s="15">
        <v>343</v>
      </c>
      <c r="J195" s="16" t="s">
        <v>117</v>
      </c>
      <c r="K195" s="17">
        <f>K187+K192+K194</f>
        <v>0</v>
      </c>
      <c r="L195" s="17">
        <f t="shared" ref="L195:P195" si="212">L187+L192+L194</f>
        <v>0</v>
      </c>
      <c r="M195" s="17">
        <f t="shared" si="212"/>
        <v>317.98</v>
      </c>
      <c r="N195" s="17">
        <f t="shared" si="212"/>
        <v>0</v>
      </c>
      <c r="O195" s="17">
        <f t="shared" si="212"/>
        <v>0</v>
      </c>
      <c r="P195" s="17">
        <f t="shared" si="212"/>
        <v>0</v>
      </c>
      <c r="Q195" s="61">
        <v>343</v>
      </c>
      <c r="R195" s="54" t="s">
        <v>117</v>
      </c>
      <c r="S195" s="17">
        <f>S187+S192+S194</f>
        <v>0</v>
      </c>
      <c r="T195" s="17">
        <f t="shared" ref="T195:Z195" si="213">T187+T192+T194</f>
        <v>0</v>
      </c>
      <c r="U195" s="17">
        <f t="shared" si="213"/>
        <v>0</v>
      </c>
      <c r="V195" s="17">
        <f t="shared" si="213"/>
        <v>0</v>
      </c>
      <c r="W195" s="17">
        <f t="shared" si="213"/>
        <v>0</v>
      </c>
      <c r="X195" s="17">
        <f t="shared" si="213"/>
        <v>0</v>
      </c>
      <c r="Y195" s="17">
        <f t="shared" si="213"/>
        <v>0</v>
      </c>
      <c r="Z195" s="17">
        <f t="shared" si="213"/>
        <v>0</v>
      </c>
      <c r="AA195" s="31">
        <f t="shared" ref="AA195" si="214">AA187+AA192+AA194</f>
        <v>0</v>
      </c>
    </row>
    <row r="196" spans="1:27" x14ac:dyDescent="0.25">
      <c r="A196" s="13">
        <v>372</v>
      </c>
      <c r="B196" s="14" t="s">
        <v>183</v>
      </c>
      <c r="C196" s="12"/>
      <c r="D196" s="75"/>
      <c r="E196" s="12"/>
      <c r="G196" s="44">
        <f t="shared" si="190"/>
        <v>0</v>
      </c>
      <c r="H196" s="44">
        <f t="shared" si="191"/>
        <v>0</v>
      </c>
      <c r="I196" s="13">
        <v>372191</v>
      </c>
      <c r="J196" s="14" t="s">
        <v>119</v>
      </c>
      <c r="K196" s="12"/>
      <c r="L196" s="12"/>
      <c r="M196" s="12"/>
      <c r="N196" s="12"/>
      <c r="O196" s="12"/>
      <c r="P196" s="12"/>
      <c r="Q196" s="60">
        <v>372191</v>
      </c>
      <c r="R196" s="53" t="s">
        <v>119</v>
      </c>
      <c r="S196" s="69"/>
      <c r="T196" s="32"/>
      <c r="U196" s="32"/>
      <c r="V196" s="32"/>
      <c r="W196" s="32"/>
      <c r="X196" s="32"/>
      <c r="Y196" s="137"/>
      <c r="Z196" s="32"/>
      <c r="AA196" s="31">
        <f>E196-K196-L196-M196-N196-O196-P196-S196-T196-U196-V196-W196-X196-Y196-Z196</f>
        <v>0</v>
      </c>
    </row>
    <row r="197" spans="1:27" s="2" customFormat="1" x14ac:dyDescent="0.25">
      <c r="A197" s="15">
        <v>372</v>
      </c>
      <c r="B197" s="16" t="s">
        <v>120</v>
      </c>
      <c r="C197" s="17">
        <f>SUM(C196)</f>
        <v>0</v>
      </c>
      <c r="D197" s="17"/>
      <c r="E197" s="17">
        <f t="shared" ref="E197" si="215">SUM(E196)</f>
        <v>0</v>
      </c>
      <c r="F197" s="19">
        <f>F196</f>
        <v>0</v>
      </c>
      <c r="G197" s="45">
        <f t="shared" si="190"/>
        <v>0</v>
      </c>
      <c r="H197" s="45">
        <f t="shared" si="191"/>
        <v>0</v>
      </c>
      <c r="I197" s="15">
        <v>372</v>
      </c>
      <c r="J197" s="16" t="s">
        <v>120</v>
      </c>
      <c r="K197" s="17">
        <f>SUM(K196)</f>
        <v>0</v>
      </c>
      <c r="L197" s="17">
        <f t="shared" ref="L197:P197" si="216">SUM(L196)</f>
        <v>0</v>
      </c>
      <c r="M197" s="17">
        <f t="shared" si="216"/>
        <v>0</v>
      </c>
      <c r="N197" s="17">
        <f t="shared" si="216"/>
        <v>0</v>
      </c>
      <c r="O197" s="17">
        <f t="shared" si="216"/>
        <v>0</v>
      </c>
      <c r="P197" s="17">
        <f t="shared" si="216"/>
        <v>0</v>
      </c>
      <c r="Q197" s="61">
        <v>372</v>
      </c>
      <c r="R197" s="54" t="s">
        <v>120</v>
      </c>
      <c r="S197" s="17">
        <f>SUM(S196)</f>
        <v>0</v>
      </c>
      <c r="T197" s="17">
        <f t="shared" ref="T197:Z197" si="217">SUM(T196)</f>
        <v>0</v>
      </c>
      <c r="U197" s="17">
        <f t="shared" si="217"/>
        <v>0</v>
      </c>
      <c r="V197" s="17">
        <f t="shared" si="217"/>
        <v>0</v>
      </c>
      <c r="W197" s="17">
        <f t="shared" si="217"/>
        <v>0</v>
      </c>
      <c r="X197" s="17">
        <f t="shared" si="217"/>
        <v>0</v>
      </c>
      <c r="Y197" s="17">
        <f t="shared" si="217"/>
        <v>0</v>
      </c>
      <c r="Z197" s="17">
        <f t="shared" si="217"/>
        <v>0</v>
      </c>
      <c r="AA197" s="69">
        <f t="shared" ref="AA197" si="218">AA196</f>
        <v>0</v>
      </c>
    </row>
    <row r="198" spans="1:27" x14ac:dyDescent="0.25">
      <c r="A198" s="13">
        <v>381291</v>
      </c>
      <c r="B198" s="14" t="s">
        <v>158</v>
      </c>
      <c r="C198" s="12">
        <v>728.78</v>
      </c>
      <c r="D198" s="75"/>
      <c r="E198" s="12">
        <v>586.65</v>
      </c>
      <c r="G198" s="45">
        <f t="shared" si="190"/>
        <v>80.49754384039079</v>
      </c>
      <c r="H198" s="45">
        <f t="shared" si="191"/>
        <v>0</v>
      </c>
      <c r="I198" s="13">
        <v>381291</v>
      </c>
      <c r="J198" s="14" t="s">
        <v>158</v>
      </c>
      <c r="K198" s="12"/>
      <c r="L198" s="12">
        <v>586.65</v>
      </c>
      <c r="M198" s="12"/>
      <c r="N198" s="12"/>
      <c r="O198" s="12"/>
      <c r="P198" s="12"/>
      <c r="Q198" s="135">
        <v>381291</v>
      </c>
      <c r="R198" s="14" t="s">
        <v>158</v>
      </c>
      <c r="S198" s="68"/>
      <c r="T198" s="68"/>
      <c r="U198" s="68"/>
      <c r="V198" s="68"/>
      <c r="W198" s="68"/>
      <c r="X198" s="68"/>
      <c r="Y198" s="136"/>
      <c r="Z198" s="68"/>
      <c r="AA198" s="31">
        <f>E198-K198-L198-M198-N198-O198-P198-S198-T198-U198-V198-W198-X198-Y198-Z198</f>
        <v>0</v>
      </c>
    </row>
    <row r="199" spans="1:27" x14ac:dyDescent="0.25">
      <c r="A199" s="339" t="str">
        <f>A1</f>
        <v>KOMERCIJALNA I TRGOVAČKA ŠKOLA BJELOVAR</v>
      </c>
      <c r="B199" s="339"/>
      <c r="C199" s="339"/>
      <c r="D199" s="339"/>
      <c r="I199" s="339" t="str">
        <f>A1</f>
        <v>KOMERCIJALNA I TRGOVAČKA ŠKOLA BJELOVAR</v>
      </c>
      <c r="J199" s="339"/>
      <c r="K199" s="339"/>
      <c r="L199" s="339"/>
      <c r="M199" s="7"/>
      <c r="N199" s="7"/>
      <c r="O199" s="7"/>
      <c r="P199" s="7"/>
      <c r="Q199" s="340" t="str">
        <f>A1</f>
        <v>KOMERCIJALNA I TRGOVAČKA ŠKOLA BJELOVAR</v>
      </c>
      <c r="R199" s="340"/>
      <c r="S199" s="340"/>
      <c r="T199" s="340"/>
      <c r="U199" s="34"/>
      <c r="V199" s="34"/>
    </row>
    <row r="200" spans="1:27" x14ac:dyDescent="0.25">
      <c r="A200" s="341" t="str">
        <f>A2</f>
        <v>BJELOVAR, POLJANA DR. FRANJE TUĐMANA 9</v>
      </c>
      <c r="B200" s="341"/>
      <c r="C200" s="341"/>
      <c r="D200" s="341"/>
      <c r="H200" s="24" t="s">
        <v>171</v>
      </c>
      <c r="I200" s="341" t="str">
        <f>A2</f>
        <v>BJELOVAR, POLJANA DR. FRANJE TUĐMANA 9</v>
      </c>
      <c r="J200" s="341"/>
      <c r="K200" s="341"/>
      <c r="L200" s="341"/>
      <c r="M200" s="7"/>
      <c r="N200" s="7"/>
      <c r="O200" s="7"/>
      <c r="P200" s="24" t="str">
        <f>H200</f>
        <v>str.7</v>
      </c>
      <c r="Q200" s="340" t="str">
        <f>A2</f>
        <v>BJELOVAR, POLJANA DR. FRANJE TUĐMANA 9</v>
      </c>
      <c r="R200" s="340"/>
      <c r="S200" s="340"/>
      <c r="T200" s="340"/>
      <c r="U200" s="34"/>
      <c r="V200" s="34"/>
      <c r="AA200" s="27" t="str">
        <f>P200</f>
        <v>str.7</v>
      </c>
    </row>
    <row r="201" spans="1:27" x14ac:dyDescent="0.25">
      <c r="A201" s="35"/>
      <c r="B201" s="35"/>
      <c r="C201" s="35"/>
      <c r="D201" s="35"/>
      <c r="H201" s="24"/>
      <c r="I201" s="35"/>
      <c r="J201" s="35"/>
      <c r="K201" s="35"/>
      <c r="L201" s="35"/>
      <c r="M201" s="7"/>
      <c r="N201" s="7"/>
      <c r="O201" s="7"/>
      <c r="P201" s="24"/>
      <c r="Q201" s="57"/>
      <c r="R201" s="57"/>
      <c r="S201" s="64"/>
      <c r="T201" s="57"/>
      <c r="U201" s="34"/>
      <c r="V201" s="34"/>
      <c r="AA201" s="27"/>
    </row>
    <row r="202" spans="1:27" ht="15.75" x14ac:dyDescent="0.3">
      <c r="A202" s="20"/>
      <c r="B202" s="332" t="str">
        <f>B4</f>
        <v>IZVJEŠTAJ O IZVRŠENJU FINANCIJSKOG PLANA  I - XII 2025.</v>
      </c>
      <c r="C202" s="332"/>
      <c r="D202" s="332"/>
      <c r="E202" s="332"/>
      <c r="F202" s="332"/>
      <c r="G202" s="332"/>
      <c r="H202" s="332"/>
      <c r="I202" s="20"/>
      <c r="J202" s="332" t="str">
        <f>B4</f>
        <v>IZVJEŠTAJ O IZVRŠENJU FINANCIJSKOG PLANA  I - XII 2025.</v>
      </c>
      <c r="K202" s="332"/>
      <c r="L202" s="332"/>
      <c r="M202" s="332"/>
      <c r="N202" s="332"/>
      <c r="O202" s="332"/>
      <c r="P202" s="332"/>
      <c r="Q202" s="57"/>
      <c r="R202" s="332" t="str">
        <f>B4</f>
        <v>IZVJEŠTAJ O IZVRŠENJU FINANCIJSKOG PLANA  I - XII 2025.</v>
      </c>
      <c r="S202" s="332"/>
      <c r="T202" s="332"/>
      <c r="U202" s="332"/>
      <c r="V202" s="332"/>
      <c r="W202" s="332"/>
      <c r="X202" s="332"/>
      <c r="Y202" s="332"/>
      <c r="Z202" s="332"/>
      <c r="AA202" s="332"/>
    </row>
    <row r="203" spans="1:27" x14ac:dyDescent="0.25">
      <c r="I203" s="1"/>
      <c r="J203" s="3"/>
      <c r="K203" s="7"/>
      <c r="L203" s="7"/>
      <c r="M203" s="7"/>
      <c r="N203" s="7"/>
      <c r="O203" s="7"/>
      <c r="P203" s="7"/>
      <c r="Q203" s="58"/>
    </row>
    <row r="204" spans="1:27" ht="15" customHeight="1" x14ac:dyDescent="0.25">
      <c r="A204" s="4"/>
      <c r="B204" s="5"/>
      <c r="C204" s="36" t="str">
        <f t="shared" ref="C204:H205" si="219">C6</f>
        <v>IZVRŠENO</v>
      </c>
      <c r="D204" s="36" t="str">
        <f t="shared" si="219"/>
        <v>PLAN</v>
      </c>
      <c r="E204" s="36" t="str">
        <f t="shared" si="219"/>
        <v>IZVRŠENO</v>
      </c>
      <c r="F204" s="36">
        <f t="shared" si="219"/>
        <v>0</v>
      </c>
      <c r="G204" s="36" t="str">
        <f t="shared" si="219"/>
        <v>INDEKS</v>
      </c>
      <c r="H204" s="36" t="str">
        <f t="shared" si="219"/>
        <v xml:space="preserve">INDEKS </v>
      </c>
      <c r="I204" s="4"/>
      <c r="J204" s="5"/>
      <c r="K204" s="333" t="s">
        <v>140</v>
      </c>
      <c r="L204" s="334"/>
      <c r="M204" s="333" t="s">
        <v>143</v>
      </c>
      <c r="N204" s="335"/>
      <c r="O204" s="335"/>
      <c r="P204" s="334"/>
      <c r="Q204" s="59"/>
      <c r="R204" s="55"/>
      <c r="S204" s="336" t="s">
        <v>145</v>
      </c>
      <c r="T204" s="337"/>
      <c r="U204" s="337"/>
      <c r="V204" s="337"/>
      <c r="W204" s="338"/>
      <c r="X204" s="337" t="s">
        <v>4</v>
      </c>
      <c r="Y204" s="337"/>
      <c r="Z204" s="337"/>
      <c r="AA204" s="338"/>
    </row>
    <row r="205" spans="1:27" x14ac:dyDescent="0.25">
      <c r="A205" s="97" t="s">
        <v>6</v>
      </c>
      <c r="B205" s="97" t="s">
        <v>7</v>
      </c>
      <c r="C205" s="37" t="str">
        <f t="shared" si="219"/>
        <v>I - XII 2024.</v>
      </c>
      <c r="D205" s="37" t="str">
        <f t="shared" si="219"/>
        <v>2025.</v>
      </c>
      <c r="E205" s="37" t="str">
        <f t="shared" si="219"/>
        <v>I - XII 2025.</v>
      </c>
      <c r="F205" s="37">
        <f t="shared" si="219"/>
        <v>0</v>
      </c>
      <c r="G205" s="37" t="str">
        <f t="shared" si="219"/>
        <v>2025/2024.</v>
      </c>
      <c r="H205" s="37" t="str">
        <f t="shared" si="219"/>
        <v>IZVR / PLAN</v>
      </c>
      <c r="I205" s="97" t="s">
        <v>6</v>
      </c>
      <c r="J205" s="97" t="s">
        <v>7</v>
      </c>
      <c r="K205" s="38" t="str">
        <f t="shared" ref="K205:P205" si="220">K7</f>
        <v>RIZNICA</v>
      </c>
      <c r="L205" s="38" t="str">
        <f t="shared" si="220"/>
        <v>OSTALO</v>
      </c>
      <c r="M205" s="38" t="str">
        <f t="shared" si="220"/>
        <v>DECENTRALIZ.</v>
      </c>
      <c r="N205" s="38" t="str">
        <f t="shared" si="220"/>
        <v>KNJIŽNA GRAĐA</v>
      </c>
      <c r="O205" s="38" t="str">
        <f t="shared" si="220"/>
        <v>e-tehničar</v>
      </c>
      <c r="P205" s="38" t="str">
        <f t="shared" si="220"/>
        <v>OSTALO</v>
      </c>
      <c r="Q205" s="107" t="s">
        <v>6</v>
      </c>
      <c r="R205" s="107" t="s">
        <v>7</v>
      </c>
      <c r="S205" s="66" t="str">
        <f t="shared" ref="S205:AA205" si="221">S7</f>
        <v>ERASMUS+</v>
      </c>
      <c r="T205" s="66" t="str">
        <f t="shared" si="221"/>
        <v>ZAKUP</v>
      </c>
      <c r="U205" s="66" t="str">
        <f t="shared" si="221"/>
        <v>KAMATA</v>
      </c>
      <c r="V205" s="66" t="str">
        <f t="shared" si="221"/>
        <v>DONACIJE</v>
      </c>
      <c r="W205" s="66" t="str">
        <f t="shared" si="221"/>
        <v>OSTALO</v>
      </c>
      <c r="X205" s="66" t="str">
        <f t="shared" si="221"/>
        <v>KAZALIŠTE</v>
      </c>
      <c r="Y205" s="66" t="str">
        <f t="shared" si="221"/>
        <v>OSIGURANJE</v>
      </c>
      <c r="Z205" s="66" t="str">
        <f t="shared" si="221"/>
        <v>IZLETI</v>
      </c>
      <c r="AA205" s="66" t="str">
        <f t="shared" si="221"/>
        <v>OSTALO</v>
      </c>
    </row>
    <row r="206" spans="1:27" x14ac:dyDescent="0.25">
      <c r="A206" s="85">
        <v>381</v>
      </c>
      <c r="B206" s="86" t="s">
        <v>170</v>
      </c>
      <c r="C206" s="82">
        <f>SUM(C198)</f>
        <v>728.78</v>
      </c>
      <c r="D206" s="82">
        <v>1000</v>
      </c>
      <c r="E206" s="82">
        <f t="shared" ref="E206" si="222">SUM(E198)</f>
        <v>586.65</v>
      </c>
      <c r="F206" s="87"/>
      <c r="G206" s="45">
        <f>IF(C206&lt;&gt;0,E206/C206*100,0)</f>
        <v>80.49754384039079</v>
      </c>
      <c r="H206" s="45">
        <f>IF(D206&lt;&gt;0,E206/D206*100,0)</f>
        <v>58.664999999999999</v>
      </c>
      <c r="I206" s="85">
        <v>381</v>
      </c>
      <c r="J206" s="86" t="s">
        <v>170</v>
      </c>
      <c r="K206" s="82">
        <f>SUM(K198)</f>
        <v>0</v>
      </c>
      <c r="L206" s="82">
        <f t="shared" ref="L206:P206" si="223">SUM(L198)</f>
        <v>586.65</v>
      </c>
      <c r="M206" s="82">
        <f t="shared" si="223"/>
        <v>0</v>
      </c>
      <c r="N206" s="82">
        <f t="shared" si="223"/>
        <v>0</v>
      </c>
      <c r="O206" s="82">
        <f t="shared" si="223"/>
        <v>0</v>
      </c>
      <c r="P206" s="82">
        <f t="shared" si="223"/>
        <v>0</v>
      </c>
      <c r="Q206" s="88">
        <v>381</v>
      </c>
      <c r="R206" s="89" t="s">
        <v>170</v>
      </c>
      <c r="S206" s="82">
        <f>SUM(S198)</f>
        <v>0</v>
      </c>
      <c r="T206" s="82">
        <f t="shared" ref="T206:Z206" si="224">SUM(T198)</f>
        <v>0</v>
      </c>
      <c r="U206" s="82">
        <f t="shared" si="224"/>
        <v>0</v>
      </c>
      <c r="V206" s="82">
        <f t="shared" si="224"/>
        <v>0</v>
      </c>
      <c r="W206" s="82">
        <f t="shared" si="224"/>
        <v>0</v>
      </c>
      <c r="X206" s="82">
        <f t="shared" si="224"/>
        <v>0</v>
      </c>
      <c r="Y206" s="82">
        <f t="shared" si="224"/>
        <v>0</v>
      </c>
      <c r="Z206" s="82">
        <f t="shared" si="224"/>
        <v>0</v>
      </c>
      <c r="AA206" s="83">
        <f t="shared" ref="AA206" si="225">AA198</f>
        <v>0</v>
      </c>
    </row>
    <row r="207" spans="1:27" x14ac:dyDescent="0.25">
      <c r="A207" s="15">
        <v>3</v>
      </c>
      <c r="B207" s="16" t="s">
        <v>118</v>
      </c>
      <c r="C207" s="17">
        <f>C44+C50+C55+C79+C107+C154+C157+C184+C195+C197+C206</f>
        <v>1078342.1400000004</v>
      </c>
      <c r="D207" s="17">
        <f>D44+D50+D55+D79+D107+D154+D157+D184+D195+D197+D206</f>
        <v>1339002</v>
      </c>
      <c r="E207" s="17">
        <f>E44+E50+E55+E79+E107+E154+E157+E184+E195+E197+E206</f>
        <v>1218715.02</v>
      </c>
      <c r="F207" s="19"/>
      <c r="G207" s="45">
        <f>IF(C207&lt;&gt;0,E207/C207*100,0)</f>
        <v>113.01747143072787</v>
      </c>
      <c r="H207" s="45">
        <f>IF(D207&lt;&gt;0,E207/D207*100,0)</f>
        <v>91.016669131188749</v>
      </c>
      <c r="I207" s="15">
        <v>3</v>
      </c>
      <c r="J207" s="16" t="s">
        <v>118</v>
      </c>
      <c r="K207" s="17">
        <f t="shared" ref="K207:P207" si="226">K44+K50+K55+K79+K107+K154+K157+K184+K195+K197+K206</f>
        <v>1072406.07</v>
      </c>
      <c r="L207" s="17">
        <f t="shared" si="226"/>
        <v>8480.5400000000009</v>
      </c>
      <c r="M207" s="17">
        <f t="shared" si="226"/>
        <v>79713.25</v>
      </c>
      <c r="N207" s="17">
        <f t="shared" si="226"/>
        <v>0</v>
      </c>
      <c r="O207" s="17">
        <f t="shared" si="226"/>
        <v>1831.64</v>
      </c>
      <c r="P207" s="17">
        <f t="shared" si="226"/>
        <v>8261.34</v>
      </c>
      <c r="Q207" s="61">
        <v>3</v>
      </c>
      <c r="R207" s="54" t="s">
        <v>118</v>
      </c>
      <c r="S207" s="264">
        <f t="shared" ref="S207:AA207" si="227">S44+S50+S55+S79+S107+S154+S157+S184+S195+S197+S206</f>
        <v>30777.93</v>
      </c>
      <c r="T207" s="281">
        <f t="shared" si="227"/>
        <v>5254.3899999999994</v>
      </c>
      <c r="U207" s="271">
        <f t="shared" si="227"/>
        <v>10.23</v>
      </c>
      <c r="V207" s="264">
        <f t="shared" si="227"/>
        <v>411.88</v>
      </c>
      <c r="W207" s="17">
        <f t="shared" si="227"/>
        <v>6768.54</v>
      </c>
      <c r="X207" s="17">
        <f t="shared" si="227"/>
        <v>4135</v>
      </c>
      <c r="Y207" s="271">
        <f t="shared" si="227"/>
        <v>663.61</v>
      </c>
      <c r="Z207" s="17">
        <f t="shared" si="227"/>
        <v>0</v>
      </c>
      <c r="AA207" s="32">
        <f t="shared" si="227"/>
        <v>-2.0515145138233493E-11</v>
      </c>
    </row>
    <row r="208" spans="1:27" x14ac:dyDescent="0.25">
      <c r="A208" s="15"/>
      <c r="B208" s="16"/>
      <c r="C208" s="17"/>
      <c r="D208" s="17"/>
      <c r="E208" s="17"/>
      <c r="F208" s="19"/>
      <c r="G208" s="45"/>
      <c r="H208" s="45"/>
      <c r="I208" s="15"/>
      <c r="J208" s="16"/>
      <c r="K208" s="93"/>
      <c r="L208" s="93"/>
      <c r="M208" s="93"/>
      <c r="N208" s="93"/>
      <c r="O208" s="93"/>
      <c r="P208" s="93"/>
      <c r="Q208" s="61"/>
      <c r="R208" s="54"/>
      <c r="S208" s="94"/>
      <c r="T208" s="94"/>
      <c r="U208" s="94"/>
      <c r="V208" s="94"/>
      <c r="W208" s="94"/>
      <c r="X208" s="94"/>
      <c r="Y208" s="147"/>
      <c r="Z208" s="94"/>
      <c r="AA208" s="69"/>
    </row>
    <row r="209" spans="1:27" x14ac:dyDescent="0.25">
      <c r="A209" s="13">
        <v>422111</v>
      </c>
      <c r="B209" s="14" t="s">
        <v>121</v>
      </c>
      <c r="C209" s="12">
        <v>7019.38</v>
      </c>
      <c r="D209" s="12"/>
      <c r="E209" s="12">
        <v>6791.15</v>
      </c>
      <c r="G209" s="44">
        <f t="shared" ref="G209:G215" si="228">IF(C209&lt;&gt;0,E209/C209*100,0)</f>
        <v>96.748573235812842</v>
      </c>
      <c r="H209" s="44">
        <f t="shared" ref="H209:H215" si="229">IF(D209&lt;&gt;0,E209/D209*100,0)</f>
        <v>0</v>
      </c>
      <c r="I209" s="13">
        <v>422111</v>
      </c>
      <c r="J209" s="14" t="s">
        <v>121</v>
      </c>
      <c r="K209" s="25"/>
      <c r="L209" s="25"/>
      <c r="M209" s="25"/>
      <c r="N209" s="25"/>
      <c r="O209" s="25"/>
      <c r="P209" s="25"/>
      <c r="Q209" s="60">
        <v>422111</v>
      </c>
      <c r="R209" s="53" t="s">
        <v>121</v>
      </c>
      <c r="S209" s="67"/>
      <c r="T209" s="30">
        <v>1929.08</v>
      </c>
      <c r="U209" s="30"/>
      <c r="V209" s="30">
        <v>469.9</v>
      </c>
      <c r="W209" s="30">
        <v>4392.17</v>
      </c>
      <c r="X209" s="30"/>
      <c r="Y209" s="145"/>
      <c r="Z209" s="30"/>
      <c r="AA209" s="31">
        <f>E209-K209-L209-M209-N209-O209-P209-S209-T209-U209-V209-W209-X209-Y209-Z209</f>
        <v>0</v>
      </c>
    </row>
    <row r="210" spans="1:27" x14ac:dyDescent="0.25">
      <c r="A210" s="13">
        <v>422121</v>
      </c>
      <c r="B210" s="14" t="s">
        <v>122</v>
      </c>
      <c r="C210" s="12">
        <v>5416.01</v>
      </c>
      <c r="D210" s="12"/>
      <c r="E210" s="12">
        <v>2905.88</v>
      </c>
      <c r="G210" s="44">
        <f t="shared" si="228"/>
        <v>53.653519842097786</v>
      </c>
      <c r="H210" s="44">
        <f t="shared" si="229"/>
        <v>0</v>
      </c>
      <c r="I210" s="13">
        <v>422121</v>
      </c>
      <c r="J210" s="14" t="s">
        <v>122</v>
      </c>
      <c r="K210" s="12"/>
      <c r="L210" s="12">
        <v>671.03</v>
      </c>
      <c r="M210" s="12">
        <v>575.95000000000005</v>
      </c>
      <c r="N210" s="12"/>
      <c r="O210" s="12"/>
      <c r="P210" s="12"/>
      <c r="Q210" s="60">
        <v>422121</v>
      </c>
      <c r="R210" s="53" t="s">
        <v>122</v>
      </c>
      <c r="S210" s="68"/>
      <c r="T210" s="31">
        <v>1658.9</v>
      </c>
      <c r="U210" s="31"/>
      <c r="V210" s="31"/>
      <c r="W210" s="31"/>
      <c r="X210" s="31"/>
      <c r="Y210" s="136"/>
      <c r="Z210" s="31"/>
      <c r="AA210" s="31">
        <f>E210-K210-L210-M210-N210-O210-P210-S210-T210-U210-V210-W210-X210-Y210-Z210</f>
        <v>2.2737367544323206E-13</v>
      </c>
    </row>
    <row r="211" spans="1:27" x14ac:dyDescent="0.25">
      <c r="A211" s="13">
        <v>422191</v>
      </c>
      <c r="B211" s="14" t="s">
        <v>123</v>
      </c>
      <c r="C211" s="12">
        <v>36.880000000000003</v>
      </c>
      <c r="D211" s="12"/>
      <c r="E211" s="12"/>
      <c r="G211" s="44">
        <f t="shared" si="228"/>
        <v>0</v>
      </c>
      <c r="H211" s="44">
        <f t="shared" si="229"/>
        <v>0</v>
      </c>
      <c r="I211" s="13">
        <v>422191</v>
      </c>
      <c r="J211" s="14" t="s">
        <v>123</v>
      </c>
      <c r="K211" s="17"/>
      <c r="L211" s="17"/>
      <c r="M211" s="17"/>
      <c r="N211" s="17"/>
      <c r="O211" s="17"/>
      <c r="P211" s="17"/>
      <c r="Q211" s="60">
        <v>422191</v>
      </c>
      <c r="R211" s="53" t="s">
        <v>123</v>
      </c>
      <c r="S211" s="69"/>
      <c r="T211" s="32"/>
      <c r="U211" s="32"/>
      <c r="V211" s="32"/>
      <c r="W211" s="32"/>
      <c r="X211" s="32"/>
      <c r="Y211" s="137"/>
      <c r="Z211" s="32"/>
      <c r="AA211" s="31">
        <f>E211-K211-L211-M211-N211-O211-P211-S211-T211-U211-V211-W211-X211-Y211-Z211</f>
        <v>0</v>
      </c>
    </row>
    <row r="212" spans="1:27" x14ac:dyDescent="0.25">
      <c r="A212" s="15">
        <v>4221</v>
      </c>
      <c r="B212" s="16" t="s">
        <v>124</v>
      </c>
      <c r="C212" s="17">
        <f>SUM(C209:C211)</f>
        <v>12472.269999999999</v>
      </c>
      <c r="D212" s="17">
        <f t="shared" ref="D212:E212" si="230">SUM(D209:D211)</f>
        <v>0</v>
      </c>
      <c r="E212" s="17">
        <f t="shared" si="230"/>
        <v>9697.0299999999988</v>
      </c>
      <c r="F212" s="19"/>
      <c r="G212" s="45">
        <f t="shared" si="228"/>
        <v>77.748717755468732</v>
      </c>
      <c r="H212" s="45">
        <f t="shared" si="229"/>
        <v>0</v>
      </c>
      <c r="I212" s="15">
        <v>4221</v>
      </c>
      <c r="J212" s="16" t="s">
        <v>124</v>
      </c>
      <c r="K212" s="17">
        <f>SUM(K209:K211)</f>
        <v>0</v>
      </c>
      <c r="L212" s="17">
        <f t="shared" ref="L212:P212" si="231">SUM(L209:L211)</f>
        <v>671.03</v>
      </c>
      <c r="M212" s="17">
        <f t="shared" si="231"/>
        <v>575.95000000000005</v>
      </c>
      <c r="N212" s="17">
        <f t="shared" si="231"/>
        <v>0</v>
      </c>
      <c r="O212" s="17">
        <f t="shared" si="231"/>
        <v>0</v>
      </c>
      <c r="P212" s="17">
        <f t="shared" si="231"/>
        <v>0</v>
      </c>
      <c r="Q212" s="61">
        <v>4221</v>
      </c>
      <c r="R212" s="54" t="s">
        <v>124</v>
      </c>
      <c r="S212" s="17">
        <f>SUM(S209:S211)</f>
        <v>0</v>
      </c>
      <c r="T212" s="17">
        <f t="shared" ref="T212:Z212" si="232">SUM(T209:T211)</f>
        <v>3587.98</v>
      </c>
      <c r="U212" s="17">
        <f t="shared" si="232"/>
        <v>0</v>
      </c>
      <c r="V212" s="264">
        <f t="shared" si="232"/>
        <v>469.9</v>
      </c>
      <c r="W212" s="17">
        <f t="shared" si="232"/>
        <v>4392.17</v>
      </c>
      <c r="X212" s="17">
        <f t="shared" si="232"/>
        <v>0</v>
      </c>
      <c r="Y212" s="17">
        <f t="shared" si="232"/>
        <v>0</v>
      </c>
      <c r="Z212" s="17">
        <f t="shared" si="232"/>
        <v>0</v>
      </c>
      <c r="AA212" s="32">
        <f t="shared" ref="AA212" si="233">SUM(AA209:AA211)</f>
        <v>2.2737367544323206E-13</v>
      </c>
    </row>
    <row r="213" spans="1:27" x14ac:dyDescent="0.25">
      <c r="A213" s="13">
        <v>422221</v>
      </c>
      <c r="B213" s="14" t="s">
        <v>422</v>
      </c>
      <c r="C213" s="12"/>
      <c r="D213" s="12"/>
      <c r="E213" s="12">
        <v>393.8</v>
      </c>
      <c r="G213" s="44">
        <f t="shared" si="228"/>
        <v>0</v>
      </c>
      <c r="H213" s="44">
        <f t="shared" si="229"/>
        <v>0</v>
      </c>
      <c r="I213" s="13">
        <v>422221</v>
      </c>
      <c r="J213" s="14" t="s">
        <v>422</v>
      </c>
      <c r="K213" s="12"/>
      <c r="L213" s="12"/>
      <c r="M213" s="12"/>
      <c r="N213" s="12"/>
      <c r="O213" s="12"/>
      <c r="P213" s="12"/>
      <c r="Q213" s="60">
        <v>422221</v>
      </c>
      <c r="R213" s="14" t="s">
        <v>422</v>
      </c>
      <c r="S213" s="68"/>
      <c r="T213" s="31">
        <v>393.8</v>
      </c>
      <c r="U213" s="32"/>
      <c r="V213" s="32"/>
      <c r="W213" s="31"/>
      <c r="X213" s="32"/>
      <c r="Y213" s="137"/>
      <c r="Z213" s="32"/>
      <c r="AA213" s="31">
        <f>E213-K213-L213-M213-N213-O213-P213-S213-T213-U213-V213-W213-X213-Y213-Z213</f>
        <v>0</v>
      </c>
    </row>
    <row r="214" spans="1:27" x14ac:dyDescent="0.25">
      <c r="A214" s="15">
        <v>4222</v>
      </c>
      <c r="B214" s="16" t="s">
        <v>125</v>
      </c>
      <c r="C214" s="17">
        <f>SUM(C213)</f>
        <v>0</v>
      </c>
      <c r="D214" s="17">
        <f t="shared" ref="D214:E214" si="234">SUM(D213)</f>
        <v>0</v>
      </c>
      <c r="E214" s="17">
        <f t="shared" si="234"/>
        <v>393.8</v>
      </c>
      <c r="F214" s="19"/>
      <c r="G214" s="45">
        <f t="shared" si="228"/>
        <v>0</v>
      </c>
      <c r="H214" s="45">
        <f t="shared" si="229"/>
        <v>0</v>
      </c>
      <c r="I214" s="15">
        <v>4222</v>
      </c>
      <c r="J214" s="16" t="s">
        <v>125</v>
      </c>
      <c r="K214" s="17">
        <f>SUM(K213)</f>
        <v>0</v>
      </c>
      <c r="L214" s="17">
        <f t="shared" ref="L214:P214" si="235">SUM(L213)</f>
        <v>0</v>
      </c>
      <c r="M214" s="17">
        <f t="shared" si="235"/>
        <v>0</v>
      </c>
      <c r="N214" s="17">
        <f t="shared" si="235"/>
        <v>0</v>
      </c>
      <c r="O214" s="17">
        <f t="shared" si="235"/>
        <v>0</v>
      </c>
      <c r="P214" s="17">
        <f t="shared" si="235"/>
        <v>0</v>
      </c>
      <c r="Q214" s="61">
        <v>4222</v>
      </c>
      <c r="R214" s="54" t="s">
        <v>125</v>
      </c>
      <c r="S214" s="17">
        <f>SUM(S213)</f>
        <v>0</v>
      </c>
      <c r="T214" s="17">
        <f t="shared" ref="T214:Z214" si="236">SUM(T213)</f>
        <v>393.8</v>
      </c>
      <c r="U214" s="17">
        <f t="shared" si="236"/>
        <v>0</v>
      </c>
      <c r="V214" s="17">
        <f t="shared" si="236"/>
        <v>0</v>
      </c>
      <c r="W214" s="17">
        <f t="shared" si="236"/>
        <v>0</v>
      </c>
      <c r="X214" s="17">
        <f t="shared" si="236"/>
        <v>0</v>
      </c>
      <c r="Y214" s="17">
        <f t="shared" si="236"/>
        <v>0</v>
      </c>
      <c r="Z214" s="17">
        <f t="shared" si="236"/>
        <v>0</v>
      </c>
      <c r="AA214" s="69">
        <f t="shared" ref="AA214" si="237">SUM(AA213:AA213)</f>
        <v>0</v>
      </c>
    </row>
    <row r="215" spans="1:27" x14ac:dyDescent="0.25">
      <c r="A215" s="13">
        <v>422311</v>
      </c>
      <c r="B215" s="14" t="s">
        <v>194</v>
      </c>
      <c r="C215" s="12">
        <v>2800</v>
      </c>
      <c r="D215" s="12"/>
      <c r="E215" s="12"/>
      <c r="G215" s="44">
        <f t="shared" si="228"/>
        <v>0</v>
      </c>
      <c r="H215" s="44">
        <f t="shared" si="229"/>
        <v>0</v>
      </c>
      <c r="I215" s="13">
        <v>422311</v>
      </c>
      <c r="J215" s="14" t="s">
        <v>194</v>
      </c>
      <c r="K215" s="12"/>
      <c r="L215" s="12"/>
      <c r="M215" s="12"/>
      <c r="N215" s="12"/>
      <c r="O215" s="12"/>
      <c r="P215" s="12"/>
      <c r="Q215" s="60">
        <v>422311</v>
      </c>
      <c r="R215" s="14" t="s">
        <v>194</v>
      </c>
      <c r="S215" s="68"/>
      <c r="T215" s="31"/>
      <c r="U215" s="31"/>
      <c r="V215" s="31"/>
      <c r="W215" s="31"/>
      <c r="X215" s="31"/>
      <c r="Y215" s="136"/>
      <c r="Z215" s="31"/>
      <c r="AA215" s="31">
        <f>E215-K215-L215-M215-N215-O215-P215-S215-T215-U215-V215-W215-X215-Y215-Z215</f>
        <v>0</v>
      </c>
    </row>
    <row r="216" spans="1:27" x14ac:dyDescent="0.25">
      <c r="A216" s="13">
        <v>422391</v>
      </c>
      <c r="B216" s="115" t="s">
        <v>172</v>
      </c>
      <c r="C216" s="37"/>
      <c r="D216" s="120"/>
      <c r="E216" s="37"/>
      <c r="F216" s="114"/>
      <c r="G216" s="45">
        <f t="shared" ref="G216:G247" si="238">IF(C216&lt;&gt;0,E216/C216*100,0)</f>
        <v>0</v>
      </c>
      <c r="H216" s="45">
        <f t="shared" ref="H216:H247" si="239">IF(D216&lt;&gt;0,E216/D216*100,0)</f>
        <v>0</v>
      </c>
      <c r="I216" s="13">
        <v>422391</v>
      </c>
      <c r="J216" s="115" t="s">
        <v>172</v>
      </c>
      <c r="K216" s="38"/>
      <c r="L216" s="38"/>
      <c r="M216" s="39"/>
      <c r="N216" s="39"/>
      <c r="O216" s="38"/>
      <c r="P216" s="38"/>
      <c r="Q216" s="60">
        <v>422391</v>
      </c>
      <c r="R216" s="118" t="s">
        <v>172</v>
      </c>
      <c r="S216" s="29"/>
      <c r="T216" s="29"/>
      <c r="U216" s="29"/>
      <c r="V216" s="29"/>
      <c r="W216" s="40"/>
      <c r="X216" s="40"/>
      <c r="Y216" s="144"/>
      <c r="Z216" s="29"/>
      <c r="AA216" s="31">
        <f t="shared" ref="AA216:AA227" si="240">E216-K216-L216-M216-N216-O216-P216-S216-T216-U216-V216-W216-X216-Y216-Z216</f>
        <v>0</v>
      </c>
    </row>
    <row r="217" spans="1:27" s="2" customFormat="1" x14ac:dyDescent="0.25">
      <c r="A217" s="15">
        <v>4223</v>
      </c>
      <c r="B217" s="117" t="s">
        <v>137</v>
      </c>
      <c r="C217" s="99">
        <f>SUM(C215:C216)</f>
        <v>2800</v>
      </c>
      <c r="D217" s="99">
        <f t="shared" ref="D217:E217" si="241">SUM(D215:D216)</f>
        <v>0</v>
      </c>
      <c r="E217" s="99">
        <f t="shared" si="241"/>
        <v>0</v>
      </c>
      <c r="F217" s="116"/>
      <c r="G217" s="45">
        <f t="shared" si="238"/>
        <v>0</v>
      </c>
      <c r="H217" s="45">
        <f t="shared" si="239"/>
        <v>0</v>
      </c>
      <c r="I217" s="15">
        <v>4223</v>
      </c>
      <c r="J217" s="117" t="s">
        <v>137</v>
      </c>
      <c r="K217" s="99">
        <f>SUM(K215:K216)</f>
        <v>0</v>
      </c>
      <c r="L217" s="99">
        <f t="shared" ref="L217:P217" si="242">SUM(L215:L216)</f>
        <v>0</v>
      </c>
      <c r="M217" s="99">
        <f t="shared" si="242"/>
        <v>0</v>
      </c>
      <c r="N217" s="99">
        <f t="shared" si="242"/>
        <v>0</v>
      </c>
      <c r="O217" s="99">
        <f t="shared" si="242"/>
        <v>0</v>
      </c>
      <c r="P217" s="99">
        <f t="shared" si="242"/>
        <v>0</v>
      </c>
      <c r="Q217" s="61">
        <v>4223</v>
      </c>
      <c r="R217" s="119" t="s">
        <v>137</v>
      </c>
      <c r="S217" s="99">
        <f>SUM(S215:S216)</f>
        <v>0</v>
      </c>
      <c r="T217" s="277">
        <f t="shared" ref="T217:Z217" si="243">SUM(T215:T216)</f>
        <v>0</v>
      </c>
      <c r="U217" s="99">
        <f t="shared" si="243"/>
        <v>0</v>
      </c>
      <c r="V217" s="99">
        <f t="shared" si="243"/>
        <v>0</v>
      </c>
      <c r="W217" s="277">
        <f t="shared" si="243"/>
        <v>0</v>
      </c>
      <c r="X217" s="99">
        <f t="shared" si="243"/>
        <v>0</v>
      </c>
      <c r="Y217" s="99">
        <f t="shared" si="243"/>
        <v>0</v>
      </c>
      <c r="Z217" s="99">
        <f t="shared" si="243"/>
        <v>0</v>
      </c>
      <c r="AA217" s="103">
        <f t="shared" ref="AA217" si="244">AA216</f>
        <v>0</v>
      </c>
    </row>
    <row r="218" spans="1:27" x14ac:dyDescent="0.25">
      <c r="A218" s="13">
        <v>422611</v>
      </c>
      <c r="B218" s="115" t="s">
        <v>173</v>
      </c>
      <c r="C218" s="37"/>
      <c r="D218" s="37"/>
      <c r="E218" s="37"/>
      <c r="F218" s="114"/>
      <c r="G218" s="45">
        <f t="shared" si="238"/>
        <v>0</v>
      </c>
      <c r="H218" s="45">
        <f t="shared" si="239"/>
        <v>0</v>
      </c>
      <c r="I218" s="13">
        <v>422611</v>
      </c>
      <c r="J218" s="115" t="s">
        <v>173</v>
      </c>
      <c r="K218" s="38"/>
      <c r="L218" s="38"/>
      <c r="M218" s="39"/>
      <c r="N218" s="39"/>
      <c r="O218" s="38"/>
      <c r="P218" s="38"/>
      <c r="Q218" s="13">
        <v>422611</v>
      </c>
      <c r="R218" s="115" t="s">
        <v>173</v>
      </c>
      <c r="S218" s="66"/>
      <c r="T218" s="29"/>
      <c r="U218" s="29"/>
      <c r="V218" s="29"/>
      <c r="W218" s="40"/>
      <c r="X218" s="40"/>
      <c r="Y218" s="144"/>
      <c r="Z218" s="29"/>
      <c r="AA218" s="31">
        <f t="shared" si="240"/>
        <v>0</v>
      </c>
    </row>
    <row r="219" spans="1:27" x14ac:dyDescent="0.25">
      <c r="A219" s="13">
        <v>422621</v>
      </c>
      <c r="B219" s="115" t="s">
        <v>174</v>
      </c>
      <c r="C219" s="37"/>
      <c r="D219" s="37"/>
      <c r="E219" s="37"/>
      <c r="F219" s="114"/>
      <c r="G219" s="45">
        <f t="shared" si="238"/>
        <v>0</v>
      </c>
      <c r="H219" s="45">
        <f t="shared" si="239"/>
        <v>0</v>
      </c>
      <c r="I219" s="13">
        <v>422621</v>
      </c>
      <c r="J219" s="115" t="s">
        <v>174</v>
      </c>
      <c r="K219" s="38"/>
      <c r="L219" s="38"/>
      <c r="M219" s="39"/>
      <c r="N219" s="39"/>
      <c r="O219" s="38"/>
      <c r="P219" s="38"/>
      <c r="Q219" s="13">
        <v>422621</v>
      </c>
      <c r="R219" s="115" t="s">
        <v>174</v>
      </c>
      <c r="S219" s="66"/>
      <c r="T219" s="29"/>
      <c r="U219" s="29"/>
      <c r="V219" s="29"/>
      <c r="W219" s="40"/>
      <c r="X219" s="40"/>
      <c r="Y219" s="144"/>
      <c r="Z219" s="29"/>
      <c r="AA219" s="31">
        <f t="shared" si="240"/>
        <v>0</v>
      </c>
    </row>
    <row r="220" spans="1:27" s="2" customFormat="1" x14ac:dyDescent="0.25">
      <c r="A220" s="15">
        <v>4226</v>
      </c>
      <c r="B220" s="16" t="s">
        <v>138</v>
      </c>
      <c r="C220" s="17">
        <f>SUM(C218:C219)</f>
        <v>0</v>
      </c>
      <c r="D220" s="17">
        <f t="shared" ref="D220:E220" si="245">SUM(D218:D219)</f>
        <v>0</v>
      </c>
      <c r="E220" s="17">
        <f t="shared" si="245"/>
        <v>0</v>
      </c>
      <c r="F220" s="19"/>
      <c r="G220" s="45">
        <f t="shared" si="238"/>
        <v>0</v>
      </c>
      <c r="H220" s="45">
        <f t="shared" si="239"/>
        <v>0</v>
      </c>
      <c r="I220" s="15">
        <v>4226</v>
      </c>
      <c r="J220" s="16" t="s">
        <v>138</v>
      </c>
      <c r="K220" s="17">
        <f>SUM(K218:K219)</f>
        <v>0</v>
      </c>
      <c r="L220" s="17">
        <f t="shared" ref="L220:P220" si="246">SUM(L218:L219)</f>
        <v>0</v>
      </c>
      <c r="M220" s="17">
        <f t="shared" si="246"/>
        <v>0</v>
      </c>
      <c r="N220" s="17">
        <f t="shared" si="246"/>
        <v>0</v>
      </c>
      <c r="O220" s="17">
        <f t="shared" si="246"/>
        <v>0</v>
      </c>
      <c r="P220" s="17">
        <f t="shared" si="246"/>
        <v>0</v>
      </c>
      <c r="Q220" s="61">
        <v>4226</v>
      </c>
      <c r="R220" s="54" t="s">
        <v>138</v>
      </c>
      <c r="S220" s="17">
        <f>SUM(S218:S219)</f>
        <v>0</v>
      </c>
      <c r="T220" s="17">
        <f t="shared" ref="T220:Z220" si="247">SUM(T218:T219)</f>
        <v>0</v>
      </c>
      <c r="U220" s="17">
        <f t="shared" si="247"/>
        <v>0</v>
      </c>
      <c r="V220" s="17">
        <f t="shared" si="247"/>
        <v>0</v>
      </c>
      <c r="W220" s="17">
        <f t="shared" si="247"/>
        <v>0</v>
      </c>
      <c r="X220" s="17">
        <f t="shared" si="247"/>
        <v>0</v>
      </c>
      <c r="Y220" s="17">
        <f t="shared" si="247"/>
        <v>0</v>
      </c>
      <c r="Z220" s="17">
        <f t="shared" si="247"/>
        <v>0</v>
      </c>
      <c r="AA220" s="69">
        <f t="shared" ref="AA220" si="248">AA218+AA219</f>
        <v>0</v>
      </c>
    </row>
    <row r="221" spans="1:27" x14ac:dyDescent="0.25">
      <c r="A221" s="13">
        <v>422731</v>
      </c>
      <c r="B221" s="14" t="s">
        <v>136</v>
      </c>
      <c r="C221" s="12">
        <v>1680.13</v>
      </c>
      <c r="D221" s="12"/>
      <c r="E221" s="12">
        <v>1045.5</v>
      </c>
      <c r="G221" s="44">
        <f t="shared" si="238"/>
        <v>62.227327647265383</v>
      </c>
      <c r="H221" s="44">
        <f t="shared" si="239"/>
        <v>0</v>
      </c>
      <c r="I221" s="13">
        <v>422731</v>
      </c>
      <c r="J221" s="14" t="s">
        <v>136</v>
      </c>
      <c r="K221" s="12"/>
      <c r="L221" s="12">
        <v>384.7</v>
      </c>
      <c r="M221" s="12">
        <v>660.8</v>
      </c>
      <c r="N221" s="12"/>
      <c r="O221" s="12"/>
      <c r="P221" s="12"/>
      <c r="Q221" s="60">
        <v>422731</v>
      </c>
      <c r="R221" s="53" t="s">
        <v>136</v>
      </c>
      <c r="S221" s="68"/>
      <c r="T221" s="31"/>
      <c r="U221" s="31"/>
      <c r="V221" s="31"/>
      <c r="W221" s="31"/>
      <c r="X221" s="31"/>
      <c r="Y221" s="136"/>
      <c r="Z221" s="31"/>
      <c r="AA221" s="31">
        <f t="shared" si="240"/>
        <v>0</v>
      </c>
    </row>
    <row r="222" spans="1:27" x14ac:dyDescent="0.25">
      <c r="A222" s="15">
        <v>4227</v>
      </c>
      <c r="B222" s="16" t="s">
        <v>135</v>
      </c>
      <c r="C222" s="17">
        <f>SUM(C221)</f>
        <v>1680.13</v>
      </c>
      <c r="D222" s="17">
        <f t="shared" ref="D222:E222" si="249">SUM(D221)</f>
        <v>0</v>
      </c>
      <c r="E222" s="17">
        <f t="shared" si="249"/>
        <v>1045.5</v>
      </c>
      <c r="F222" s="19"/>
      <c r="G222" s="45">
        <f t="shared" si="238"/>
        <v>62.227327647265383</v>
      </c>
      <c r="H222" s="45">
        <f t="shared" si="239"/>
        <v>0</v>
      </c>
      <c r="I222" s="15">
        <v>4227</v>
      </c>
      <c r="J222" s="16" t="s">
        <v>135</v>
      </c>
      <c r="K222" s="17">
        <f>SUM(K221)</f>
        <v>0</v>
      </c>
      <c r="L222" s="17">
        <f t="shared" ref="L222:P222" si="250">SUM(L221)</f>
        <v>384.7</v>
      </c>
      <c r="M222" s="17">
        <f t="shared" si="250"/>
        <v>660.8</v>
      </c>
      <c r="N222" s="17">
        <f t="shared" si="250"/>
        <v>0</v>
      </c>
      <c r="O222" s="17">
        <f t="shared" si="250"/>
        <v>0</v>
      </c>
      <c r="P222" s="17">
        <f t="shared" si="250"/>
        <v>0</v>
      </c>
      <c r="Q222" s="61">
        <v>4227</v>
      </c>
      <c r="R222" s="54" t="s">
        <v>135</v>
      </c>
      <c r="S222" s="17">
        <f>SUM(S221)</f>
        <v>0</v>
      </c>
      <c r="T222" s="17">
        <f t="shared" ref="T222:Z222" si="251">SUM(T221)</f>
        <v>0</v>
      </c>
      <c r="U222" s="17">
        <f t="shared" si="251"/>
        <v>0</v>
      </c>
      <c r="V222" s="17">
        <f t="shared" si="251"/>
        <v>0</v>
      </c>
      <c r="W222" s="17">
        <f t="shared" si="251"/>
        <v>0</v>
      </c>
      <c r="X222" s="17">
        <f t="shared" si="251"/>
        <v>0</v>
      </c>
      <c r="Y222" s="17">
        <f t="shared" si="251"/>
        <v>0</v>
      </c>
      <c r="Z222" s="17">
        <f t="shared" si="251"/>
        <v>0</v>
      </c>
      <c r="AA222" s="32">
        <f t="shared" ref="AA222" si="252">AA221</f>
        <v>0</v>
      </c>
    </row>
    <row r="223" spans="1:27" x14ac:dyDescent="0.25">
      <c r="A223" s="15">
        <v>422</v>
      </c>
      <c r="B223" s="16" t="s">
        <v>134</v>
      </c>
      <c r="C223" s="17">
        <f>C212+C214+C217+C220+C222</f>
        <v>16952.399999999998</v>
      </c>
      <c r="D223" s="17">
        <v>10570</v>
      </c>
      <c r="E223" s="17">
        <f t="shared" ref="E223" si="253">E212+E214+E217+E220+E222</f>
        <v>11136.329999999998</v>
      </c>
      <c r="F223" s="19"/>
      <c r="G223" s="45">
        <f t="shared" si="238"/>
        <v>65.691760458696109</v>
      </c>
      <c r="H223" s="45">
        <f t="shared" si="239"/>
        <v>105.35789971617784</v>
      </c>
      <c r="I223" s="15">
        <v>422</v>
      </c>
      <c r="J223" s="16" t="s">
        <v>134</v>
      </c>
      <c r="K223" s="17">
        <f>K212+K214+K217+K220+K222</f>
        <v>0</v>
      </c>
      <c r="L223" s="17">
        <f t="shared" ref="L223:P223" si="254">L212+L214+L217+L220+L222</f>
        <v>1055.73</v>
      </c>
      <c r="M223" s="17">
        <f t="shared" si="254"/>
        <v>1236.75</v>
      </c>
      <c r="N223" s="17">
        <f t="shared" si="254"/>
        <v>0</v>
      </c>
      <c r="O223" s="17">
        <f t="shared" si="254"/>
        <v>0</v>
      </c>
      <c r="P223" s="17">
        <f t="shared" si="254"/>
        <v>0</v>
      </c>
      <c r="Q223" s="61">
        <v>422</v>
      </c>
      <c r="R223" s="54" t="s">
        <v>134</v>
      </c>
      <c r="S223" s="17">
        <f>S212+S214+S217+S220+S222</f>
        <v>0</v>
      </c>
      <c r="T223" s="17">
        <f t="shared" ref="T223:Z223" si="255">T212+T214+T217+T220+T222</f>
        <v>3981.78</v>
      </c>
      <c r="U223" s="17">
        <f t="shared" si="255"/>
        <v>0</v>
      </c>
      <c r="V223" s="264">
        <f t="shared" si="255"/>
        <v>469.9</v>
      </c>
      <c r="W223" s="17">
        <f t="shared" si="255"/>
        <v>4392.17</v>
      </c>
      <c r="X223" s="17">
        <f t="shared" si="255"/>
        <v>0</v>
      </c>
      <c r="Y223" s="17">
        <f t="shared" si="255"/>
        <v>0</v>
      </c>
      <c r="Z223" s="17">
        <f t="shared" si="255"/>
        <v>0</v>
      </c>
      <c r="AA223" s="271">
        <f t="shared" ref="AA223" si="256">AA212+AA214+AA217+AA220+AA222</f>
        <v>2.2737367544323206E-13</v>
      </c>
    </row>
    <row r="224" spans="1:27" x14ac:dyDescent="0.25">
      <c r="A224" s="13">
        <v>424111</v>
      </c>
      <c r="B224" s="14" t="s">
        <v>133</v>
      </c>
      <c r="C224" s="12">
        <v>1731.1</v>
      </c>
      <c r="D224" s="75"/>
      <c r="E224" s="12">
        <v>2136.92</v>
      </c>
      <c r="G224" s="44">
        <f t="shared" si="238"/>
        <v>123.4428975795737</v>
      </c>
      <c r="H224" s="44">
        <f t="shared" si="239"/>
        <v>0</v>
      </c>
      <c r="I224" s="13">
        <v>424111</v>
      </c>
      <c r="J224" s="14" t="s">
        <v>133</v>
      </c>
      <c r="K224" s="17"/>
      <c r="L224" s="12">
        <v>659.66</v>
      </c>
      <c r="M224" s="12"/>
      <c r="N224" s="12">
        <v>1276.5899999999999</v>
      </c>
      <c r="O224" s="17"/>
      <c r="P224" s="17"/>
      <c r="Q224" s="60">
        <v>424111</v>
      </c>
      <c r="R224" s="53" t="s">
        <v>133</v>
      </c>
      <c r="S224" s="68"/>
      <c r="T224" s="31">
        <v>200.67</v>
      </c>
      <c r="U224" s="31"/>
      <c r="V224" s="31"/>
      <c r="W224" s="31"/>
      <c r="X224" s="31"/>
      <c r="Y224" s="136"/>
      <c r="Z224" s="31"/>
      <c r="AA224" s="31">
        <f t="shared" si="240"/>
        <v>3.1263880373444408E-13</v>
      </c>
    </row>
    <row r="225" spans="1:27" x14ac:dyDescent="0.25">
      <c r="A225" s="15">
        <v>424</v>
      </c>
      <c r="B225" s="16" t="s">
        <v>132</v>
      </c>
      <c r="C225" s="17">
        <f>SUM(C224)</f>
        <v>1731.1</v>
      </c>
      <c r="D225" s="17">
        <v>4327</v>
      </c>
      <c r="E225" s="17">
        <f t="shared" ref="E225" si="257">SUM(E224)</f>
        <v>2136.92</v>
      </c>
      <c r="F225" s="19"/>
      <c r="G225" s="45">
        <f t="shared" si="238"/>
        <v>123.4428975795737</v>
      </c>
      <c r="H225" s="45">
        <f t="shared" si="239"/>
        <v>49.385717587242894</v>
      </c>
      <c r="I225" s="15">
        <v>424</v>
      </c>
      <c r="J225" s="16" t="s">
        <v>132</v>
      </c>
      <c r="K225" s="17">
        <f>SUM(K224)</f>
        <v>0</v>
      </c>
      <c r="L225" s="17">
        <f t="shared" ref="L225:P225" si="258">SUM(L224)</f>
        <v>659.66</v>
      </c>
      <c r="M225" s="17">
        <f t="shared" si="258"/>
        <v>0</v>
      </c>
      <c r="N225" s="17">
        <f t="shared" si="258"/>
        <v>1276.5899999999999</v>
      </c>
      <c r="O225" s="17">
        <f t="shared" si="258"/>
        <v>0</v>
      </c>
      <c r="P225" s="17">
        <f t="shared" si="258"/>
        <v>0</v>
      </c>
      <c r="Q225" s="61">
        <v>424</v>
      </c>
      <c r="R225" s="54" t="s">
        <v>132</v>
      </c>
      <c r="S225" s="17">
        <f>SUM(S224)</f>
        <v>0</v>
      </c>
      <c r="T225" s="17">
        <f t="shared" ref="T225:Z225" si="259">SUM(T224)</f>
        <v>200.67</v>
      </c>
      <c r="U225" s="17">
        <f t="shared" si="259"/>
        <v>0</v>
      </c>
      <c r="V225" s="17">
        <f t="shared" si="259"/>
        <v>0</v>
      </c>
      <c r="W225" s="17">
        <f t="shared" si="259"/>
        <v>0</v>
      </c>
      <c r="X225" s="17">
        <f t="shared" si="259"/>
        <v>0</v>
      </c>
      <c r="Y225" s="17">
        <f t="shared" si="259"/>
        <v>0</v>
      </c>
      <c r="Z225" s="17">
        <f t="shared" si="259"/>
        <v>0</v>
      </c>
      <c r="AA225" s="32">
        <f t="shared" ref="AA225" si="260">AA224</f>
        <v>3.1263880373444408E-13</v>
      </c>
    </row>
    <row r="226" spans="1:27" x14ac:dyDescent="0.25">
      <c r="A226" s="13">
        <v>426211</v>
      </c>
      <c r="B226" s="14" t="s">
        <v>129</v>
      </c>
      <c r="C226" s="12"/>
      <c r="D226" s="12"/>
      <c r="E226" s="12"/>
      <c r="G226" s="44">
        <f t="shared" si="238"/>
        <v>0</v>
      </c>
      <c r="H226" s="44">
        <f t="shared" si="239"/>
        <v>0</v>
      </c>
      <c r="I226" s="13">
        <v>426211</v>
      </c>
      <c r="J226" s="14" t="s">
        <v>129</v>
      </c>
      <c r="K226" s="12"/>
      <c r="L226" s="12"/>
      <c r="M226" s="12"/>
      <c r="N226" s="12"/>
      <c r="O226" s="12"/>
      <c r="P226" s="12"/>
      <c r="Q226" s="60">
        <v>426211</v>
      </c>
      <c r="R226" s="53" t="s">
        <v>129</v>
      </c>
      <c r="S226" s="68"/>
      <c r="T226" s="31"/>
      <c r="U226" s="31"/>
      <c r="V226" s="31"/>
      <c r="W226" s="31"/>
      <c r="X226" s="31"/>
      <c r="Y226" s="136"/>
      <c r="Z226" s="31"/>
      <c r="AA226" s="31">
        <f t="shared" si="240"/>
        <v>0</v>
      </c>
    </row>
    <row r="227" spans="1:27" x14ac:dyDescent="0.25">
      <c r="A227" s="13">
        <v>426321</v>
      </c>
      <c r="B227" s="14" t="s">
        <v>130</v>
      </c>
      <c r="C227" s="12"/>
      <c r="D227" s="12"/>
      <c r="E227" s="12"/>
      <c r="G227" s="44">
        <f t="shared" si="238"/>
        <v>0</v>
      </c>
      <c r="H227" s="44">
        <f t="shared" si="239"/>
        <v>0</v>
      </c>
      <c r="I227" s="13">
        <v>426321</v>
      </c>
      <c r="J227" s="14" t="s">
        <v>130</v>
      </c>
      <c r="K227" s="12"/>
      <c r="L227" s="12"/>
      <c r="M227" s="12"/>
      <c r="N227" s="12"/>
      <c r="O227" s="12"/>
      <c r="P227" s="12"/>
      <c r="Q227" s="60">
        <v>426321</v>
      </c>
      <c r="R227" s="53" t="s">
        <v>130</v>
      </c>
      <c r="S227" s="68"/>
      <c r="T227" s="31"/>
      <c r="U227" s="31"/>
      <c r="V227" s="31"/>
      <c r="W227" s="31"/>
      <c r="X227" s="31"/>
      <c r="Y227" s="136"/>
      <c r="Z227" s="31"/>
      <c r="AA227" s="31">
        <f t="shared" si="240"/>
        <v>0</v>
      </c>
    </row>
    <row r="228" spans="1:27" s="2" customFormat="1" x14ac:dyDescent="0.25">
      <c r="A228" s="15">
        <v>426</v>
      </c>
      <c r="B228" s="16" t="s">
        <v>131</v>
      </c>
      <c r="C228" s="17">
        <f>SUM(C226:C227)</f>
        <v>0</v>
      </c>
      <c r="D228" s="17">
        <f t="shared" ref="D228:E228" si="261">SUM(D226:D227)</f>
        <v>0</v>
      </c>
      <c r="E228" s="17">
        <f t="shared" si="261"/>
        <v>0</v>
      </c>
      <c r="F228" s="19"/>
      <c r="G228" s="45">
        <f t="shared" si="238"/>
        <v>0</v>
      </c>
      <c r="H228" s="45">
        <f t="shared" si="239"/>
        <v>0</v>
      </c>
      <c r="I228" s="15">
        <v>426</v>
      </c>
      <c r="J228" s="16" t="s">
        <v>131</v>
      </c>
      <c r="K228" s="17">
        <f>SUM(K226:K227)</f>
        <v>0</v>
      </c>
      <c r="L228" s="17">
        <f t="shared" ref="L228:P228" si="262">SUM(L226:L227)</f>
        <v>0</v>
      </c>
      <c r="M228" s="17">
        <f t="shared" si="262"/>
        <v>0</v>
      </c>
      <c r="N228" s="17">
        <f t="shared" si="262"/>
        <v>0</v>
      </c>
      <c r="O228" s="17">
        <f t="shared" si="262"/>
        <v>0</v>
      </c>
      <c r="P228" s="17">
        <f t="shared" si="262"/>
        <v>0</v>
      </c>
      <c r="Q228" s="61">
        <v>426</v>
      </c>
      <c r="R228" s="54" t="s">
        <v>131</v>
      </c>
      <c r="S228" s="17">
        <f>SUM(S226:S227)</f>
        <v>0</v>
      </c>
      <c r="T228" s="17">
        <f t="shared" ref="T228:Z228" si="263">SUM(T226:T227)</f>
        <v>0</v>
      </c>
      <c r="U228" s="17">
        <f t="shared" si="263"/>
        <v>0</v>
      </c>
      <c r="V228" s="17">
        <f t="shared" si="263"/>
        <v>0</v>
      </c>
      <c r="W228" s="17">
        <f t="shared" si="263"/>
        <v>0</v>
      </c>
      <c r="X228" s="17">
        <f t="shared" si="263"/>
        <v>0</v>
      </c>
      <c r="Y228" s="17">
        <f t="shared" si="263"/>
        <v>0</v>
      </c>
      <c r="Z228" s="17">
        <f t="shared" si="263"/>
        <v>0</v>
      </c>
      <c r="AA228" s="32">
        <f t="shared" ref="AA228" si="264">AA226+AA227</f>
        <v>0</v>
      </c>
    </row>
    <row r="229" spans="1:27" x14ac:dyDescent="0.25">
      <c r="A229" s="15">
        <v>4</v>
      </c>
      <c r="B229" s="16" t="s">
        <v>127</v>
      </c>
      <c r="C229" s="17">
        <f>C223+C225+C228</f>
        <v>18683.499999999996</v>
      </c>
      <c r="D229" s="17">
        <f>D223+D225</f>
        <v>14897</v>
      </c>
      <c r="E229" s="17">
        <f t="shared" ref="E229" si="265">E223+E225+E228</f>
        <v>13273.249999999998</v>
      </c>
      <c r="F229" s="19"/>
      <c r="G229" s="45">
        <f t="shared" si="238"/>
        <v>71.042631198651222</v>
      </c>
      <c r="H229" s="45">
        <f t="shared" si="239"/>
        <v>89.100154393502038</v>
      </c>
      <c r="I229" s="15">
        <v>4</v>
      </c>
      <c r="J229" s="16" t="s">
        <v>127</v>
      </c>
      <c r="K229" s="17">
        <f>K223+K225+K228</f>
        <v>0</v>
      </c>
      <c r="L229" s="17">
        <f t="shared" ref="L229:P229" si="266">L223+L225+L228</f>
        <v>1715.3899999999999</v>
      </c>
      <c r="M229" s="17">
        <f t="shared" si="266"/>
        <v>1236.75</v>
      </c>
      <c r="N229" s="17">
        <f t="shared" si="266"/>
        <v>1276.5899999999999</v>
      </c>
      <c r="O229" s="17">
        <f t="shared" si="266"/>
        <v>0</v>
      </c>
      <c r="P229" s="17">
        <f t="shared" si="266"/>
        <v>0</v>
      </c>
      <c r="Q229" s="61">
        <v>4</v>
      </c>
      <c r="R229" s="54" t="s">
        <v>127</v>
      </c>
      <c r="S229" s="17">
        <f>S223+S225+S228</f>
        <v>0</v>
      </c>
      <c r="T229" s="17">
        <f t="shared" ref="T229:Z229" si="267">T223+T225+T228</f>
        <v>4182.45</v>
      </c>
      <c r="U229" s="17">
        <f t="shared" si="267"/>
        <v>0</v>
      </c>
      <c r="V229" s="264">
        <f t="shared" si="267"/>
        <v>469.9</v>
      </c>
      <c r="W229" s="17">
        <f t="shared" si="267"/>
        <v>4392.17</v>
      </c>
      <c r="X229" s="17">
        <f t="shared" si="267"/>
        <v>0</v>
      </c>
      <c r="Y229" s="17">
        <f t="shared" si="267"/>
        <v>0</v>
      </c>
      <c r="Z229" s="17">
        <f t="shared" si="267"/>
        <v>0</v>
      </c>
      <c r="AA229" s="32">
        <f t="shared" ref="AA229" si="268">AA223+AA225+AA228</f>
        <v>5.4001247917767614E-13</v>
      </c>
    </row>
    <row r="230" spans="1:27" x14ac:dyDescent="0.25">
      <c r="A230" s="15"/>
      <c r="B230" s="16" t="s">
        <v>126</v>
      </c>
      <c r="C230" s="17">
        <f>C207+C229</f>
        <v>1097025.6400000004</v>
      </c>
      <c r="D230" s="17">
        <f t="shared" ref="D230:E230" si="269">D207+D229</f>
        <v>1353899</v>
      </c>
      <c r="E230" s="17">
        <f t="shared" si="269"/>
        <v>1231988.27</v>
      </c>
      <c r="F230" s="19"/>
      <c r="G230" s="45">
        <f t="shared" si="238"/>
        <v>112.30259577159924</v>
      </c>
      <c r="H230" s="45">
        <f t="shared" si="239"/>
        <v>90.995581649739009</v>
      </c>
      <c r="I230" s="15"/>
      <c r="J230" s="16" t="s">
        <v>126</v>
      </c>
      <c r="K230" s="17">
        <f>K207+K229</f>
        <v>1072406.07</v>
      </c>
      <c r="L230" s="17">
        <f t="shared" ref="L230:P230" si="270">L207+L229</f>
        <v>10195.93</v>
      </c>
      <c r="M230" s="17">
        <f t="shared" si="270"/>
        <v>80950</v>
      </c>
      <c r="N230" s="17">
        <f t="shared" si="270"/>
        <v>1276.5899999999999</v>
      </c>
      <c r="O230" s="17">
        <f t="shared" si="270"/>
        <v>1831.64</v>
      </c>
      <c r="P230" s="17">
        <f t="shared" si="270"/>
        <v>8261.34</v>
      </c>
      <c r="Q230" s="61"/>
      <c r="R230" s="54" t="s">
        <v>126</v>
      </c>
      <c r="S230" s="264">
        <f>S207+S229</f>
        <v>30777.93</v>
      </c>
      <c r="T230" s="281">
        <f t="shared" ref="T230:Z230" si="271">T207+T229</f>
        <v>9436.84</v>
      </c>
      <c r="U230" s="271">
        <f t="shared" si="271"/>
        <v>10.23</v>
      </c>
      <c r="V230" s="264">
        <f t="shared" si="271"/>
        <v>881.78</v>
      </c>
      <c r="W230" s="32">
        <f t="shared" si="271"/>
        <v>11160.71</v>
      </c>
      <c r="X230" s="17">
        <f t="shared" si="271"/>
        <v>4135</v>
      </c>
      <c r="Y230" s="271">
        <f t="shared" si="271"/>
        <v>663.61</v>
      </c>
      <c r="Z230" s="17">
        <f t="shared" si="271"/>
        <v>0</v>
      </c>
      <c r="AA230" s="32">
        <f t="shared" ref="AA230" si="272">AA207+AA229</f>
        <v>-1.9975132659055816E-11</v>
      </c>
    </row>
    <row r="231" spans="1:27" x14ac:dyDescent="0.25">
      <c r="A231" s="13"/>
      <c r="B231" s="14"/>
      <c r="C231" s="12"/>
      <c r="D231" s="12"/>
      <c r="E231" s="12"/>
      <c r="G231" s="44"/>
      <c r="H231" s="44"/>
      <c r="I231" s="13"/>
      <c r="J231" s="14"/>
      <c r="K231" s="12"/>
      <c r="L231" s="12"/>
      <c r="M231" s="12"/>
      <c r="N231" s="12"/>
      <c r="O231" s="12"/>
      <c r="P231" s="12"/>
      <c r="Q231" s="60"/>
      <c r="R231" s="71"/>
      <c r="S231" s="68"/>
      <c r="T231" s="31"/>
      <c r="U231" s="31"/>
      <c r="V231" s="31"/>
      <c r="W231" s="31"/>
      <c r="X231" s="31"/>
      <c r="Y231" s="136"/>
      <c r="Z231" s="31"/>
      <c r="AA231" s="31"/>
    </row>
    <row r="232" spans="1:27" x14ac:dyDescent="0.25">
      <c r="A232" s="339" t="str">
        <f>A1</f>
        <v>KOMERCIJALNA I TRGOVAČKA ŠKOLA BJELOVAR</v>
      </c>
      <c r="B232" s="339"/>
      <c r="C232" s="339"/>
      <c r="D232" s="339"/>
      <c r="I232" s="339" t="str">
        <f>A1</f>
        <v>KOMERCIJALNA I TRGOVAČKA ŠKOLA BJELOVAR</v>
      </c>
      <c r="J232" s="339"/>
      <c r="K232" s="339"/>
      <c r="L232" s="339"/>
      <c r="M232" s="7"/>
      <c r="N232" s="7"/>
      <c r="O232" s="7"/>
      <c r="P232" s="7"/>
      <c r="Q232" s="340" t="str">
        <f>A1</f>
        <v>KOMERCIJALNA I TRGOVAČKA ŠKOLA BJELOVAR</v>
      </c>
      <c r="R232" s="340"/>
      <c r="S232" s="340"/>
      <c r="T232" s="340"/>
      <c r="U232" s="34"/>
      <c r="V232" s="34"/>
    </row>
    <row r="233" spans="1:27" x14ac:dyDescent="0.25">
      <c r="A233" s="341" t="str">
        <f>A2</f>
        <v>BJELOVAR, POLJANA DR. FRANJE TUĐMANA 9</v>
      </c>
      <c r="B233" s="341"/>
      <c r="C233" s="341"/>
      <c r="D233" s="341"/>
      <c r="H233" s="24" t="s">
        <v>181</v>
      </c>
      <c r="I233" s="341" t="str">
        <f>A2</f>
        <v>BJELOVAR, POLJANA DR. FRANJE TUĐMANA 9</v>
      </c>
      <c r="J233" s="341"/>
      <c r="K233" s="341"/>
      <c r="L233" s="341"/>
      <c r="M233" s="7"/>
      <c r="N233" s="7"/>
      <c r="O233" s="7"/>
      <c r="P233" s="24" t="str">
        <f>H233</f>
        <v>str.8</v>
      </c>
      <c r="Q233" s="340" t="str">
        <f>A2</f>
        <v>BJELOVAR, POLJANA DR. FRANJE TUĐMANA 9</v>
      </c>
      <c r="R233" s="340"/>
      <c r="S233" s="340"/>
      <c r="T233" s="340"/>
      <c r="U233" s="34"/>
      <c r="V233" s="34"/>
      <c r="AA233" s="27" t="str">
        <f>P233</f>
        <v>str.8</v>
      </c>
    </row>
    <row r="234" spans="1:27" x14ac:dyDescent="0.25">
      <c r="A234" s="35"/>
      <c r="B234" s="35"/>
      <c r="C234" s="35"/>
      <c r="D234" s="35"/>
      <c r="H234" s="24"/>
      <c r="I234" s="35"/>
      <c r="J234" s="35"/>
      <c r="K234" s="35"/>
      <c r="L234" s="35"/>
      <c r="M234" s="7"/>
      <c r="N234" s="7"/>
      <c r="O234" s="7"/>
      <c r="P234" s="24"/>
      <c r="Q234" s="57"/>
      <c r="R234" s="57"/>
      <c r="S234" s="64"/>
      <c r="T234" s="57"/>
      <c r="U234" s="34"/>
      <c r="V234" s="34"/>
      <c r="AA234" s="27"/>
    </row>
    <row r="235" spans="1:27" ht="15.75" x14ac:dyDescent="0.3">
      <c r="A235" s="20"/>
      <c r="B235" s="332" t="str">
        <f>B4</f>
        <v>IZVJEŠTAJ O IZVRŠENJU FINANCIJSKOG PLANA  I - XII 2025.</v>
      </c>
      <c r="C235" s="332"/>
      <c r="D235" s="332"/>
      <c r="E235" s="332"/>
      <c r="F235" s="332"/>
      <c r="G235" s="332"/>
      <c r="H235" s="332"/>
      <c r="I235" s="20"/>
      <c r="J235" s="332" t="str">
        <f>B4</f>
        <v>IZVJEŠTAJ O IZVRŠENJU FINANCIJSKOG PLANA  I - XII 2025.</v>
      </c>
      <c r="K235" s="332"/>
      <c r="L235" s="332"/>
      <c r="M235" s="332"/>
      <c r="N235" s="332"/>
      <c r="O235" s="332"/>
      <c r="P235" s="332"/>
      <c r="Q235" s="57"/>
      <c r="R235" s="332" t="str">
        <f>B4</f>
        <v>IZVJEŠTAJ O IZVRŠENJU FINANCIJSKOG PLANA  I - XII 2025.</v>
      </c>
      <c r="S235" s="332"/>
      <c r="T235" s="332"/>
      <c r="U235" s="332"/>
      <c r="V235" s="332"/>
      <c r="W235" s="332"/>
      <c r="X235" s="332"/>
      <c r="Y235" s="332"/>
      <c r="Z235" s="332"/>
      <c r="AA235" s="332"/>
    </row>
    <row r="236" spans="1:27" x14ac:dyDescent="0.25">
      <c r="I236" s="1"/>
      <c r="J236" s="3"/>
      <c r="K236" s="7"/>
      <c r="L236" s="7"/>
      <c r="M236" s="7"/>
      <c r="N236" s="7"/>
      <c r="O236" s="7"/>
      <c r="P236" s="7"/>
      <c r="Q236" s="58"/>
    </row>
    <row r="237" spans="1:27" ht="14.45" customHeight="1" x14ac:dyDescent="0.25">
      <c r="A237" s="4"/>
      <c r="B237" s="5"/>
      <c r="C237" s="36" t="str">
        <f t="shared" ref="C237:E238" si="273">C6</f>
        <v>IZVRŠENO</v>
      </c>
      <c r="D237" s="36" t="str">
        <f t="shared" si="273"/>
        <v>PLAN</v>
      </c>
      <c r="E237" s="36" t="str">
        <f t="shared" si="273"/>
        <v>IZVRŠENO</v>
      </c>
      <c r="F237" s="36"/>
      <c r="G237" s="36" t="str">
        <f>G6</f>
        <v>INDEKS</v>
      </c>
      <c r="H237" s="36" t="str">
        <f>H6</f>
        <v xml:space="preserve">INDEKS </v>
      </c>
      <c r="I237" s="4"/>
      <c r="J237" s="5"/>
      <c r="K237" s="333" t="s">
        <v>140</v>
      </c>
      <c r="L237" s="334"/>
      <c r="M237" s="333" t="s">
        <v>143</v>
      </c>
      <c r="N237" s="335"/>
      <c r="O237" s="335"/>
      <c r="P237" s="334"/>
      <c r="Q237" s="59"/>
      <c r="R237" s="55"/>
      <c r="S237" s="336" t="s">
        <v>145</v>
      </c>
      <c r="T237" s="337"/>
      <c r="U237" s="337"/>
      <c r="V237" s="337"/>
      <c r="W237" s="338"/>
      <c r="X237" s="337" t="s">
        <v>4</v>
      </c>
      <c r="Y237" s="337"/>
      <c r="Z237" s="337"/>
      <c r="AA237" s="338"/>
    </row>
    <row r="238" spans="1:27" x14ac:dyDescent="0.25">
      <c r="A238" s="97" t="s">
        <v>6</v>
      </c>
      <c r="B238" s="97" t="s">
        <v>7</v>
      </c>
      <c r="C238" s="37" t="str">
        <f t="shared" si="273"/>
        <v>I - XII 2024.</v>
      </c>
      <c r="D238" s="37" t="str">
        <f t="shared" si="273"/>
        <v>2025.</v>
      </c>
      <c r="E238" s="37" t="str">
        <f t="shared" si="273"/>
        <v>I - XII 2025.</v>
      </c>
      <c r="F238" s="37"/>
      <c r="G238" s="37" t="str">
        <f>G7</f>
        <v>2025/2024.</v>
      </c>
      <c r="H238" s="37" t="str">
        <f>H7</f>
        <v>IZVR / PLAN</v>
      </c>
      <c r="I238" s="97" t="s">
        <v>6</v>
      </c>
      <c r="J238" s="97" t="s">
        <v>7</v>
      </c>
      <c r="K238" s="38" t="str">
        <f t="shared" ref="K238:P238" si="274">K7</f>
        <v>RIZNICA</v>
      </c>
      <c r="L238" s="38" t="str">
        <f t="shared" si="274"/>
        <v>OSTALO</v>
      </c>
      <c r="M238" s="38" t="str">
        <f t="shared" si="274"/>
        <v>DECENTRALIZ.</v>
      </c>
      <c r="N238" s="38" t="str">
        <f t="shared" si="274"/>
        <v>KNJIŽNA GRAĐA</v>
      </c>
      <c r="O238" s="38" t="str">
        <f t="shared" si="274"/>
        <v>e-tehničar</v>
      </c>
      <c r="P238" s="38" t="str">
        <f t="shared" si="274"/>
        <v>OSTALO</v>
      </c>
      <c r="Q238" s="107" t="s">
        <v>6</v>
      </c>
      <c r="R238" s="107" t="s">
        <v>7</v>
      </c>
      <c r="S238" s="66" t="str">
        <f t="shared" ref="S238:AA238" si="275">S7</f>
        <v>ERASMUS+</v>
      </c>
      <c r="T238" s="66" t="str">
        <f t="shared" si="275"/>
        <v>ZAKUP</v>
      </c>
      <c r="U238" s="66" t="str">
        <f t="shared" si="275"/>
        <v>KAMATA</v>
      </c>
      <c r="V238" s="66" t="str">
        <f t="shared" si="275"/>
        <v>DONACIJE</v>
      </c>
      <c r="W238" s="66" t="str">
        <f t="shared" si="275"/>
        <v>OSTALO</v>
      </c>
      <c r="X238" s="66" t="str">
        <f t="shared" si="275"/>
        <v>KAZALIŠTE</v>
      </c>
      <c r="Y238" s="66" t="str">
        <f t="shared" si="275"/>
        <v>OSIGURANJE</v>
      </c>
      <c r="Z238" s="66" t="str">
        <f t="shared" si="275"/>
        <v>IZLETI</v>
      </c>
      <c r="AA238" s="66" t="str">
        <f t="shared" si="275"/>
        <v>OSTALO</v>
      </c>
    </row>
    <row r="239" spans="1:27" x14ac:dyDescent="0.25">
      <c r="A239" s="13"/>
      <c r="B239" s="14"/>
      <c r="C239" s="12"/>
      <c r="D239" s="12"/>
      <c r="E239" s="12"/>
      <c r="G239" s="44"/>
      <c r="H239" s="44"/>
      <c r="I239" s="13"/>
      <c r="J239" s="14"/>
      <c r="K239" s="12"/>
      <c r="L239" s="12"/>
      <c r="M239" s="12"/>
      <c r="N239" s="12"/>
      <c r="O239" s="12"/>
      <c r="P239" s="12"/>
      <c r="Q239" s="60"/>
      <c r="R239" s="71"/>
      <c r="S239" s="68"/>
      <c r="T239" s="31"/>
      <c r="U239" s="31"/>
      <c r="V239" s="31"/>
      <c r="W239" s="31"/>
      <c r="X239" s="31"/>
      <c r="Y239" s="136"/>
      <c r="Z239" s="31"/>
      <c r="AA239" s="31"/>
    </row>
    <row r="240" spans="1:27" x14ac:dyDescent="0.25">
      <c r="A240" s="13"/>
      <c r="B240" s="14"/>
      <c r="C240" s="12"/>
      <c r="D240" s="12"/>
      <c r="E240" s="12"/>
      <c r="G240" s="44"/>
      <c r="H240" s="44"/>
      <c r="I240" s="13"/>
      <c r="J240" s="14"/>
      <c r="K240" s="12"/>
      <c r="L240" s="12"/>
      <c r="M240" s="12"/>
      <c r="N240" s="12"/>
      <c r="O240" s="12"/>
      <c r="P240" s="12"/>
      <c r="Q240" s="60"/>
      <c r="R240" s="71"/>
      <c r="S240" s="68"/>
      <c r="T240" s="31"/>
      <c r="U240" s="31"/>
      <c r="V240" s="31"/>
      <c r="W240" s="31"/>
      <c r="X240" s="31"/>
      <c r="Y240" s="136"/>
      <c r="Z240" s="31"/>
      <c r="AA240" s="31"/>
    </row>
    <row r="241" spans="1:27" x14ac:dyDescent="0.25">
      <c r="A241" s="13"/>
      <c r="B241" s="14"/>
      <c r="C241" s="12"/>
      <c r="D241" s="12"/>
      <c r="E241" s="12"/>
      <c r="G241" s="44"/>
      <c r="H241" s="44"/>
      <c r="I241" s="13"/>
      <c r="J241" s="14"/>
      <c r="K241" s="12"/>
      <c r="L241" s="12"/>
      <c r="M241" s="12"/>
      <c r="N241" s="12"/>
      <c r="O241" s="12"/>
      <c r="P241" s="12"/>
      <c r="Q241" s="60"/>
      <c r="R241" s="71"/>
      <c r="S241" s="68"/>
      <c r="T241" s="31"/>
      <c r="U241" s="31"/>
      <c r="V241" s="31"/>
      <c r="W241" s="31"/>
      <c r="X241" s="31"/>
      <c r="Y241" s="136"/>
      <c r="Z241" s="31"/>
      <c r="AA241" s="31"/>
    </row>
    <row r="242" spans="1:27" x14ac:dyDescent="0.25">
      <c r="A242" s="15"/>
      <c r="B242" s="16" t="str">
        <f>B32</f>
        <v>P R I H O D I   UKUPNO</v>
      </c>
      <c r="C242" s="17">
        <f>C32</f>
        <v>1078132.5000000002</v>
      </c>
      <c r="D242" s="82">
        <f>D32</f>
        <v>1353899</v>
      </c>
      <c r="E242" s="17">
        <f>E32</f>
        <v>1144054.67</v>
      </c>
      <c r="F242" s="19"/>
      <c r="G242" s="45">
        <f t="shared" si="238"/>
        <v>106.11447758044579</v>
      </c>
      <c r="H242" s="45">
        <f t="shared" si="239"/>
        <v>84.500739715444055</v>
      </c>
      <c r="I242" s="15"/>
      <c r="J242" s="16" t="str">
        <f t="shared" ref="J242:P242" si="276">J32</f>
        <v>P R I H O D I   UKUPNO</v>
      </c>
      <c r="K242" s="17">
        <f t="shared" si="276"/>
        <v>985675.98</v>
      </c>
      <c r="L242" s="17">
        <f t="shared" si="276"/>
        <v>10585.36</v>
      </c>
      <c r="M242" s="17">
        <f t="shared" si="276"/>
        <v>86037.040000000008</v>
      </c>
      <c r="N242" s="17">
        <f t="shared" si="276"/>
        <v>836.97</v>
      </c>
      <c r="O242" s="17">
        <f t="shared" si="276"/>
        <v>1851.51</v>
      </c>
      <c r="P242" s="17">
        <f t="shared" si="276"/>
        <v>8261.34</v>
      </c>
      <c r="Q242" s="61"/>
      <c r="R242" s="54" t="str">
        <f t="shared" ref="R242:AA242" si="277">R32</f>
        <v>P R I H O D I   UKUPNO</v>
      </c>
      <c r="S242" s="32">
        <f t="shared" si="277"/>
        <v>32161</v>
      </c>
      <c r="T242" s="32">
        <f t="shared" si="277"/>
        <v>9436.84</v>
      </c>
      <c r="U242" s="32">
        <f t="shared" si="277"/>
        <v>10.23</v>
      </c>
      <c r="V242" s="32">
        <f t="shared" si="277"/>
        <v>1675.2</v>
      </c>
      <c r="W242" s="32">
        <f t="shared" si="277"/>
        <v>2698.59</v>
      </c>
      <c r="X242" s="32">
        <f t="shared" si="277"/>
        <v>4161</v>
      </c>
      <c r="Y242" s="32">
        <f t="shared" si="277"/>
        <v>663.61</v>
      </c>
      <c r="Z242" s="32">
        <f t="shared" si="277"/>
        <v>0</v>
      </c>
      <c r="AA242" s="32">
        <f t="shared" si="277"/>
        <v>6.0254023992456496E-11</v>
      </c>
    </row>
    <row r="243" spans="1:27" s="2" customFormat="1" x14ac:dyDescent="0.25">
      <c r="A243" s="15"/>
      <c r="B243" s="16" t="str">
        <f>B230</f>
        <v>R A S H O D I    UKUPNO</v>
      </c>
      <c r="C243" s="17">
        <f>C230</f>
        <v>1097025.6400000004</v>
      </c>
      <c r="D243" s="82">
        <f>D230</f>
        <v>1353899</v>
      </c>
      <c r="E243" s="17">
        <f>E230</f>
        <v>1231988.27</v>
      </c>
      <c r="F243" s="19"/>
      <c r="G243" s="45">
        <f t="shared" si="238"/>
        <v>112.30259577159924</v>
      </c>
      <c r="H243" s="45">
        <f t="shared" si="239"/>
        <v>90.995581649739009</v>
      </c>
      <c r="I243" s="15"/>
      <c r="J243" s="16" t="str">
        <f>J230</f>
        <v>R A S H O D I    UKUPNO</v>
      </c>
      <c r="K243" s="17">
        <f t="shared" ref="K243:P243" si="278">K230</f>
        <v>1072406.07</v>
      </c>
      <c r="L243" s="17">
        <f t="shared" si="278"/>
        <v>10195.93</v>
      </c>
      <c r="M243" s="17">
        <f t="shared" si="278"/>
        <v>80950</v>
      </c>
      <c r="N243" s="17">
        <f t="shared" si="278"/>
        <v>1276.5899999999999</v>
      </c>
      <c r="O243" s="17">
        <f t="shared" si="278"/>
        <v>1831.64</v>
      </c>
      <c r="P243" s="17">
        <f t="shared" si="278"/>
        <v>8261.34</v>
      </c>
      <c r="Q243" s="61"/>
      <c r="R243" s="54" t="str">
        <f>R230</f>
        <v>R A S H O D I    UKUPNO</v>
      </c>
      <c r="S243" s="32">
        <f t="shared" ref="S243:AA243" si="279">S230</f>
        <v>30777.93</v>
      </c>
      <c r="T243" s="32">
        <f t="shared" si="279"/>
        <v>9436.84</v>
      </c>
      <c r="U243" s="32">
        <f t="shared" si="279"/>
        <v>10.23</v>
      </c>
      <c r="V243" s="32">
        <f t="shared" si="279"/>
        <v>881.78</v>
      </c>
      <c r="W243" s="32">
        <f t="shared" si="279"/>
        <v>11160.71</v>
      </c>
      <c r="X243" s="32">
        <f t="shared" si="279"/>
        <v>4135</v>
      </c>
      <c r="Y243" s="32">
        <f t="shared" si="279"/>
        <v>663.61</v>
      </c>
      <c r="Z243" s="32">
        <f t="shared" si="279"/>
        <v>0</v>
      </c>
      <c r="AA243" s="32">
        <f t="shared" si="279"/>
        <v>-1.9975132659055816E-11</v>
      </c>
    </row>
    <row r="244" spans="1:27" s="2" customFormat="1" x14ac:dyDescent="0.25">
      <c r="A244" s="15"/>
      <c r="B244" s="16" t="s">
        <v>128</v>
      </c>
      <c r="C244" s="17">
        <f>C242-C243</f>
        <v>-18893.14000000013</v>
      </c>
      <c r="D244" s="17">
        <f>D242-D243</f>
        <v>0</v>
      </c>
      <c r="E244" s="17">
        <f>E242-E243</f>
        <v>-87933.600000000093</v>
      </c>
      <c r="F244" s="19"/>
      <c r="G244" s="45">
        <f t="shared" si="238"/>
        <v>465.42607528446558</v>
      </c>
      <c r="H244" s="45">
        <f t="shared" si="239"/>
        <v>0</v>
      </c>
      <c r="I244" s="15"/>
      <c r="J244" s="16" t="s">
        <v>128</v>
      </c>
      <c r="K244" s="17">
        <f t="shared" ref="K244:P244" si="280">K242-K243</f>
        <v>-86730.090000000084</v>
      </c>
      <c r="L244" s="17">
        <f t="shared" si="280"/>
        <v>389.43000000000029</v>
      </c>
      <c r="M244" s="17">
        <f t="shared" si="280"/>
        <v>5087.0400000000081</v>
      </c>
      <c r="N244" s="17">
        <f t="shared" si="280"/>
        <v>-439.61999999999989</v>
      </c>
      <c r="O244" s="17">
        <f t="shared" si="280"/>
        <v>19.869999999999891</v>
      </c>
      <c r="P244" s="17">
        <f t="shared" si="280"/>
        <v>0</v>
      </c>
      <c r="Q244" s="61"/>
      <c r="R244" s="54" t="s">
        <v>128</v>
      </c>
      <c r="S244" s="32">
        <f t="shared" ref="S244:AA244" si="281">S242-S243</f>
        <v>1383.0699999999997</v>
      </c>
      <c r="T244" s="32">
        <f t="shared" si="281"/>
        <v>0</v>
      </c>
      <c r="U244" s="32">
        <f t="shared" si="281"/>
        <v>0</v>
      </c>
      <c r="V244" s="32">
        <f t="shared" si="281"/>
        <v>793.42000000000007</v>
      </c>
      <c r="W244" s="32">
        <f t="shared" si="281"/>
        <v>-8462.119999999999</v>
      </c>
      <c r="X244" s="32">
        <f t="shared" si="281"/>
        <v>26</v>
      </c>
      <c r="Y244" s="32">
        <f t="shared" si="281"/>
        <v>0</v>
      </c>
      <c r="Z244" s="32">
        <f t="shared" si="281"/>
        <v>0</v>
      </c>
      <c r="AA244" s="32">
        <f t="shared" si="281"/>
        <v>8.0229156651512312E-11</v>
      </c>
    </row>
    <row r="245" spans="1:27" x14ac:dyDescent="0.25">
      <c r="A245" s="4"/>
      <c r="B245" s="5"/>
      <c r="C245" s="8"/>
      <c r="D245" s="8"/>
      <c r="E245" s="8"/>
      <c r="G245" s="44"/>
      <c r="H245" s="44"/>
      <c r="I245" s="4"/>
      <c r="J245" s="5"/>
      <c r="K245" s="23"/>
      <c r="L245" s="8"/>
      <c r="M245" s="23"/>
      <c r="N245" s="23"/>
      <c r="O245" s="23"/>
      <c r="P245" s="23"/>
      <c r="Q245" s="59"/>
      <c r="R245" s="55"/>
      <c r="S245" s="138"/>
      <c r="T245" s="46"/>
      <c r="U245" s="46"/>
      <c r="V245" s="46"/>
      <c r="W245" s="46"/>
      <c r="X245" s="46"/>
      <c r="Y245" s="138"/>
      <c r="Z245" s="46"/>
      <c r="AA245" s="32"/>
    </row>
    <row r="246" spans="1:27" x14ac:dyDescent="0.25">
      <c r="A246" s="13"/>
      <c r="B246" s="14" t="s">
        <v>153</v>
      </c>
      <c r="C246" s="12">
        <v>73325.240000000005</v>
      </c>
      <c r="D246" s="12"/>
      <c r="E246" s="12">
        <v>28862.3</v>
      </c>
      <c r="G246" s="44">
        <f t="shared" si="238"/>
        <v>39.362025954500794</v>
      </c>
      <c r="H246" s="44">
        <f t="shared" si="239"/>
        <v>0</v>
      </c>
      <c r="I246" s="47"/>
      <c r="J246" s="14" t="s">
        <v>153</v>
      </c>
      <c r="K246" s="279"/>
      <c r="L246" s="12">
        <v>6922.16</v>
      </c>
      <c r="M246" s="279">
        <v>-7880.81</v>
      </c>
      <c r="N246" s="47"/>
      <c r="O246" s="280">
        <v>-159.26</v>
      </c>
      <c r="P246" s="47"/>
      <c r="Q246" s="53"/>
      <c r="R246" s="53" t="s">
        <v>153</v>
      </c>
      <c r="S246" s="68">
        <v>17835.59</v>
      </c>
      <c r="T246" s="31"/>
      <c r="U246" s="31">
        <v>0</v>
      </c>
      <c r="V246" s="31"/>
      <c r="W246" s="31">
        <v>11031.28</v>
      </c>
      <c r="X246" s="31"/>
      <c r="Y246" s="136"/>
      <c r="Z246" s="31"/>
      <c r="AA246" s="31">
        <v>1113.3399999999999</v>
      </c>
    </row>
    <row r="247" spans="1:27" x14ac:dyDescent="0.25">
      <c r="A247" s="13"/>
      <c r="B247" s="14" t="s">
        <v>154</v>
      </c>
      <c r="C247" s="12">
        <f>C244+C246</f>
        <v>54432.099999999875</v>
      </c>
      <c r="D247" s="12">
        <f>D244+D246</f>
        <v>0</v>
      </c>
      <c r="E247" s="12">
        <f>E244+E246</f>
        <v>-59071.30000000009</v>
      </c>
      <c r="G247" s="44">
        <f t="shared" si="238"/>
        <v>-108.5229120316876</v>
      </c>
      <c r="H247" s="44">
        <f t="shared" si="239"/>
        <v>0</v>
      </c>
      <c r="I247" s="47"/>
      <c r="J247" s="14" t="s">
        <v>154</v>
      </c>
      <c r="K247" s="72">
        <f t="shared" ref="K247:P247" si="282">K244+K246</f>
        <v>-86730.090000000084</v>
      </c>
      <c r="L247" s="72">
        <f t="shared" si="282"/>
        <v>7311.59</v>
      </c>
      <c r="M247" s="48">
        <f t="shared" si="282"/>
        <v>-2793.7699999999923</v>
      </c>
      <c r="N247" s="48">
        <f t="shared" si="282"/>
        <v>-439.61999999999989</v>
      </c>
      <c r="O247" s="73">
        <f t="shared" si="282"/>
        <v>-139.3900000000001</v>
      </c>
      <c r="P247" s="70">
        <f t="shared" si="282"/>
        <v>0</v>
      </c>
      <c r="Q247" s="53"/>
      <c r="R247" s="53" t="s">
        <v>154</v>
      </c>
      <c r="S247" s="31">
        <f>S244+S246</f>
        <v>19218.66</v>
      </c>
      <c r="T247" s="31">
        <f t="shared" ref="T247:AA247" si="283">T244+T246</f>
        <v>0</v>
      </c>
      <c r="U247" s="31">
        <f t="shared" si="283"/>
        <v>0</v>
      </c>
      <c r="V247" s="31">
        <f t="shared" si="283"/>
        <v>793.42000000000007</v>
      </c>
      <c r="W247" s="31">
        <f t="shared" si="283"/>
        <v>2569.1600000000017</v>
      </c>
      <c r="X247" s="31">
        <f t="shared" si="283"/>
        <v>26</v>
      </c>
      <c r="Y247" s="136">
        <f t="shared" si="283"/>
        <v>0</v>
      </c>
      <c r="Z247" s="31">
        <f t="shared" si="283"/>
        <v>0</v>
      </c>
      <c r="AA247" s="31">
        <f t="shared" si="283"/>
        <v>1113.3400000000802</v>
      </c>
    </row>
    <row r="248" spans="1:27" x14ac:dyDescent="0.25">
      <c r="K248" s="134"/>
      <c r="L248" s="63"/>
      <c r="M248" s="63"/>
      <c r="N248" s="122"/>
      <c r="O248" s="63"/>
      <c r="P248" s="24"/>
    </row>
    <row r="249" spans="1:27" x14ac:dyDescent="0.25">
      <c r="K249" s="134"/>
      <c r="L249" s="63"/>
      <c r="M249" s="24"/>
      <c r="N249" s="134"/>
      <c r="O249" s="3"/>
      <c r="P249" s="3"/>
      <c r="S249" s="33"/>
      <c r="T249" s="33"/>
      <c r="U249" s="33"/>
      <c r="V249" s="33"/>
      <c r="W249" s="33"/>
      <c r="X249" s="33"/>
      <c r="Y249" s="33"/>
      <c r="Z249" s="33"/>
      <c r="AA249" s="33"/>
    </row>
    <row r="250" spans="1:27" x14ac:dyDescent="0.25">
      <c r="K250" s="63"/>
      <c r="L250" s="24"/>
      <c r="M250" s="63"/>
      <c r="N250" s="134"/>
      <c r="O250" s="122"/>
      <c r="P250" s="63"/>
      <c r="S250" s="33"/>
      <c r="T250" s="350"/>
      <c r="U250" s="33"/>
      <c r="V250" s="351"/>
      <c r="W250" s="33"/>
      <c r="X250" s="33"/>
      <c r="Y250" s="33"/>
      <c r="Z250" s="33"/>
      <c r="AA250" s="33"/>
    </row>
    <row r="251" spans="1:27" s="3" customFormat="1" ht="13.5" x14ac:dyDescent="0.25">
      <c r="A251" s="272"/>
      <c r="B251" s="3" t="s">
        <v>432</v>
      </c>
      <c r="C251" s="7"/>
      <c r="D251" s="7"/>
      <c r="E251" s="7"/>
      <c r="F251" s="11"/>
      <c r="G251" s="41"/>
      <c r="H251" s="7"/>
      <c r="J251" s="3" t="str">
        <f>B251</f>
        <v>U Bjelovaru,  26.01.2026.</v>
      </c>
      <c r="K251" s="63"/>
      <c r="L251" s="63"/>
      <c r="M251" s="7"/>
      <c r="O251" s="122"/>
      <c r="P251" s="63"/>
      <c r="Q251" s="273"/>
      <c r="R251" s="273" t="str">
        <f>B251</f>
        <v>U Bjelovaru,  26.01.2026.</v>
      </c>
      <c r="S251" s="33"/>
      <c r="T251" s="351"/>
      <c r="U251" s="351"/>
      <c r="V251" s="351"/>
      <c r="W251" s="33"/>
      <c r="X251" s="351"/>
      <c r="Y251" s="351"/>
      <c r="Z251" s="33"/>
      <c r="AA251" s="33"/>
    </row>
    <row r="252" spans="1:27" s="3" customFormat="1" ht="13.5" x14ac:dyDescent="0.25">
      <c r="A252" s="272"/>
      <c r="C252" s="7"/>
      <c r="D252" s="7"/>
      <c r="E252" s="7"/>
      <c r="F252" s="11"/>
      <c r="G252" s="41"/>
      <c r="H252" s="7"/>
      <c r="K252" s="63"/>
      <c r="L252" s="282"/>
      <c r="M252" s="11"/>
      <c r="O252" s="122"/>
      <c r="P252" s="63"/>
      <c r="Q252" s="273"/>
      <c r="R252" s="273"/>
      <c r="S252" s="33"/>
      <c r="T252" s="351"/>
      <c r="U252" s="351"/>
      <c r="V252" s="351"/>
      <c r="W252" s="33"/>
      <c r="X252" s="351"/>
      <c r="Y252" s="351"/>
      <c r="Z252" s="33"/>
      <c r="AA252" s="33"/>
    </row>
    <row r="253" spans="1:27" s="3" customFormat="1" ht="13.5" x14ac:dyDescent="0.25">
      <c r="A253" s="272"/>
      <c r="C253" s="7"/>
      <c r="D253" s="7"/>
      <c r="E253" s="7"/>
      <c r="F253" s="11"/>
      <c r="G253" s="41"/>
      <c r="H253" s="7"/>
      <c r="K253" s="11"/>
      <c r="L253" s="343"/>
      <c r="M253" s="344"/>
      <c r="N253" s="345"/>
      <c r="O253" s="346"/>
      <c r="P253" s="282"/>
      <c r="Q253" s="273"/>
      <c r="R253" s="273"/>
      <c r="S253" s="33"/>
      <c r="T253" s="351"/>
      <c r="U253" s="351"/>
      <c r="V253" s="351"/>
      <c r="W253" s="33"/>
      <c r="X253" s="351"/>
      <c r="Y253" s="351"/>
      <c r="Z253" s="33"/>
      <c r="AA253" s="33"/>
    </row>
    <row r="254" spans="1:27" s="3" customFormat="1" ht="13.5" x14ac:dyDescent="0.25">
      <c r="A254" s="272"/>
      <c r="C254" s="7"/>
      <c r="D254" s="7"/>
      <c r="E254" s="7"/>
      <c r="F254" s="11"/>
      <c r="G254" s="41"/>
      <c r="H254" s="7"/>
      <c r="K254" s="11"/>
      <c r="L254" s="11"/>
      <c r="M254" s="11"/>
      <c r="N254" s="345"/>
      <c r="O254" s="347"/>
      <c r="P254" s="282"/>
      <c r="Q254" s="273"/>
      <c r="R254" s="273"/>
      <c r="S254" s="33"/>
      <c r="T254" s="351"/>
      <c r="U254" s="351"/>
      <c r="V254" s="351"/>
      <c r="W254" s="33"/>
      <c r="X254" s="351"/>
      <c r="Y254" s="351"/>
      <c r="Z254" s="33"/>
      <c r="AA254" s="33"/>
    </row>
    <row r="255" spans="1:27" s="3" customFormat="1" ht="13.5" x14ac:dyDescent="0.25">
      <c r="A255" s="272"/>
      <c r="C255" s="7"/>
      <c r="D255" s="7"/>
      <c r="E255" s="7"/>
      <c r="F255" s="11"/>
      <c r="G255" s="41"/>
      <c r="H255" s="7"/>
      <c r="K255" s="345"/>
      <c r="L255" s="345"/>
      <c r="M255" s="345"/>
      <c r="N255" s="345"/>
      <c r="O255" s="347"/>
      <c r="P255" s="347"/>
      <c r="Q255" s="273"/>
      <c r="R255" s="273"/>
      <c r="S255" s="33"/>
      <c r="T255" s="351"/>
      <c r="U255" s="351"/>
      <c r="V255" s="352"/>
      <c r="W255" s="353"/>
      <c r="X255" s="351"/>
      <c r="Y255" s="351"/>
      <c r="Z255" s="33"/>
      <c r="AA255" s="33"/>
    </row>
    <row r="256" spans="1:27" s="3" customFormat="1" ht="13.5" x14ac:dyDescent="0.25">
      <c r="A256" s="272"/>
      <c r="C256" s="7"/>
      <c r="D256" s="7"/>
      <c r="E256" s="7"/>
      <c r="F256" s="11"/>
      <c r="G256" s="41"/>
      <c r="H256" s="7"/>
      <c r="K256" s="11"/>
      <c r="L256" s="345"/>
      <c r="M256" s="345"/>
      <c r="N256" s="345"/>
      <c r="O256" s="345"/>
      <c r="P256" s="348"/>
      <c r="Q256" s="273"/>
      <c r="R256" s="273"/>
      <c r="S256" s="33"/>
      <c r="T256" s="351"/>
      <c r="U256" s="351"/>
      <c r="V256" s="352"/>
      <c r="W256" s="353"/>
      <c r="X256" s="351"/>
      <c r="Y256" s="351"/>
      <c r="Z256" s="351"/>
      <c r="AA256" s="33"/>
    </row>
    <row r="257" spans="1:27" s="3" customFormat="1" ht="13.5" x14ac:dyDescent="0.25">
      <c r="A257" s="272"/>
      <c r="C257" s="7"/>
      <c r="D257" s="7"/>
      <c r="E257" s="7"/>
      <c r="F257" s="11"/>
      <c r="G257" s="41"/>
      <c r="H257" s="7"/>
      <c r="K257" s="11"/>
      <c r="L257" s="345"/>
      <c r="M257" s="345"/>
      <c r="N257" s="345"/>
      <c r="O257" s="345"/>
      <c r="P257" s="345"/>
      <c r="Q257" s="273"/>
      <c r="R257" s="273"/>
      <c r="S257" s="33"/>
      <c r="T257" s="351"/>
      <c r="U257" s="351"/>
      <c r="V257" s="352"/>
      <c r="W257" s="353"/>
      <c r="X257" s="354"/>
      <c r="Y257" s="351"/>
      <c r="Z257" s="351"/>
      <c r="AA257" s="33"/>
    </row>
    <row r="258" spans="1:27" s="3" customFormat="1" ht="13.5" x14ac:dyDescent="0.25">
      <c r="A258" s="272"/>
      <c r="C258" s="7"/>
      <c r="D258" s="7"/>
      <c r="E258" s="7"/>
      <c r="F258" s="11"/>
      <c r="G258" s="41"/>
      <c r="H258" s="7"/>
      <c r="K258" s="11"/>
      <c r="L258" s="345"/>
      <c r="M258" s="345"/>
      <c r="N258" s="345"/>
      <c r="O258" s="345"/>
      <c r="P258" s="345"/>
      <c r="Q258" s="273"/>
      <c r="R258" s="273"/>
      <c r="S258" s="278"/>
      <c r="T258" s="33"/>
      <c r="U258" s="351"/>
      <c r="V258" s="352"/>
      <c r="W258" s="353"/>
      <c r="X258" s="354"/>
      <c r="Y258" s="351"/>
      <c r="Z258" s="351"/>
      <c r="AA258" s="33"/>
    </row>
    <row r="259" spans="1:27" s="3" customFormat="1" ht="13.5" x14ac:dyDescent="0.25">
      <c r="A259" s="272"/>
      <c r="C259" s="7"/>
      <c r="D259" s="7"/>
      <c r="E259" s="7"/>
      <c r="F259" s="11"/>
      <c r="G259" s="41"/>
      <c r="H259" s="7"/>
      <c r="K259" s="11"/>
      <c r="L259" s="345"/>
      <c r="M259" s="345"/>
      <c r="N259" s="345"/>
      <c r="O259" s="345"/>
      <c r="P259" s="345"/>
      <c r="Q259" s="273"/>
      <c r="R259" s="273"/>
      <c r="S259" s="33"/>
      <c r="T259" s="351"/>
      <c r="U259" s="351"/>
      <c r="V259" s="355"/>
      <c r="W259" s="353"/>
      <c r="X259" s="353"/>
      <c r="Y259" s="351"/>
      <c r="Z259" s="351"/>
      <c r="AA259" s="351"/>
    </row>
    <row r="260" spans="1:27" x14ac:dyDescent="0.25">
      <c r="K260" s="348"/>
      <c r="L260" s="349"/>
      <c r="M260" s="349"/>
      <c r="N260" s="349"/>
      <c r="O260" s="349"/>
      <c r="P260" s="349"/>
      <c r="S260" s="278"/>
      <c r="T260" s="33"/>
      <c r="U260" s="33"/>
      <c r="V260" s="355"/>
      <c r="W260" s="355"/>
      <c r="X260" s="33"/>
      <c r="Y260" s="356"/>
      <c r="Z260" s="33"/>
      <c r="AA260" s="33"/>
    </row>
    <row r="261" spans="1:27" x14ac:dyDescent="0.25">
      <c r="K261" s="349"/>
      <c r="L261" s="349"/>
      <c r="M261" s="349"/>
      <c r="N261" s="349"/>
      <c r="O261" s="33"/>
      <c r="P261" s="33"/>
      <c r="S261" s="278"/>
      <c r="T261" s="33"/>
      <c r="U261" s="33"/>
      <c r="V261" s="355"/>
      <c r="W261" s="355"/>
      <c r="X261" s="33"/>
      <c r="Y261" s="356"/>
      <c r="Z261" s="33"/>
      <c r="AA261" s="33"/>
    </row>
    <row r="262" spans="1:27" x14ac:dyDescent="0.25">
      <c r="O262" s="28"/>
      <c r="P262" s="28"/>
      <c r="S262" s="278"/>
      <c r="T262" s="33"/>
      <c r="U262" s="33"/>
      <c r="V262" s="355"/>
      <c r="W262" s="355"/>
      <c r="X262" s="33"/>
      <c r="Y262" s="356"/>
      <c r="Z262" s="33"/>
      <c r="AA262" s="33"/>
    </row>
    <row r="263" spans="1:27" x14ac:dyDescent="0.25">
      <c r="O263" s="274"/>
      <c r="P263" s="28"/>
      <c r="S263" s="278"/>
      <c r="T263" s="357"/>
      <c r="U263" s="278"/>
      <c r="V263" s="278"/>
      <c r="W263" s="278"/>
      <c r="X263" s="278"/>
      <c r="Y263" s="278"/>
      <c r="Z263" s="278"/>
      <c r="AA263" s="278"/>
    </row>
    <row r="264" spans="1:27" x14ac:dyDescent="0.25">
      <c r="O264" s="274"/>
      <c r="P264" s="28"/>
      <c r="S264" s="278"/>
      <c r="T264" s="33"/>
      <c r="U264" s="33"/>
      <c r="V264" s="33"/>
      <c r="W264" s="33"/>
      <c r="X264" s="33"/>
      <c r="Y264" s="356"/>
      <c r="Z264" s="33"/>
      <c r="AA264" s="33"/>
    </row>
    <row r="265" spans="1:27" x14ac:dyDescent="0.25">
      <c r="O265" s="274"/>
      <c r="P265" s="28"/>
      <c r="S265" s="278"/>
      <c r="T265" s="33"/>
      <c r="U265" s="33"/>
      <c r="V265" s="33"/>
      <c r="W265" s="33"/>
      <c r="X265" s="33"/>
      <c r="Y265" s="356"/>
      <c r="Z265" s="33"/>
      <c r="AA265" s="33"/>
    </row>
    <row r="266" spans="1:27" x14ac:dyDescent="0.25">
      <c r="O266" s="274"/>
      <c r="P266" s="28"/>
      <c r="S266" s="278"/>
      <c r="T266" s="33"/>
      <c r="U266" s="33"/>
      <c r="V266" s="33"/>
      <c r="W266" s="33"/>
      <c r="X266" s="33"/>
      <c r="Y266" s="356"/>
      <c r="Z266" s="33"/>
      <c r="AA266" s="33"/>
    </row>
    <row r="267" spans="1:27" x14ac:dyDescent="0.25">
      <c r="O267" s="274"/>
      <c r="P267" s="28"/>
      <c r="S267" s="278"/>
      <c r="T267" s="33"/>
      <c r="U267" s="33"/>
      <c r="V267" s="33"/>
      <c r="W267" s="33"/>
      <c r="X267" s="33"/>
      <c r="Y267" s="356"/>
      <c r="Z267" s="33"/>
      <c r="AA267" s="33"/>
    </row>
    <row r="268" spans="1:27" x14ac:dyDescent="0.25">
      <c r="O268" s="274"/>
      <c r="P268" s="28"/>
      <c r="S268" s="278"/>
      <c r="T268" s="33"/>
      <c r="U268" s="33"/>
      <c r="V268" s="33"/>
      <c r="W268" s="33"/>
      <c r="X268" s="33"/>
      <c r="Y268" s="356"/>
      <c r="Z268" s="33"/>
      <c r="AA268" s="33"/>
    </row>
    <row r="269" spans="1:27" x14ac:dyDescent="0.25">
      <c r="O269" s="274"/>
      <c r="P269" s="28"/>
    </row>
    <row r="270" spans="1:27" x14ac:dyDescent="0.25">
      <c r="O270" s="274"/>
      <c r="P270" s="28"/>
    </row>
    <row r="271" spans="1:27" x14ac:dyDescent="0.25">
      <c r="O271" s="274"/>
      <c r="P271" s="28"/>
    </row>
    <row r="272" spans="1:27" x14ac:dyDescent="0.25">
      <c r="O272" s="28"/>
      <c r="P272" s="28"/>
    </row>
    <row r="273" spans="15:16" x14ac:dyDescent="0.25">
      <c r="O273" s="28"/>
      <c r="P273" s="28"/>
    </row>
    <row r="274" spans="15:16" x14ac:dyDescent="0.25">
      <c r="O274" s="33"/>
      <c r="P274" s="33"/>
    </row>
    <row r="275" spans="15:16" x14ac:dyDescent="0.25">
      <c r="O275" s="278"/>
      <c r="P275" s="278"/>
    </row>
  </sheetData>
  <mergeCells count="104">
    <mergeCell ref="A67:D67"/>
    <mergeCell ref="I67:L67"/>
    <mergeCell ref="K72:L72"/>
    <mergeCell ref="M72:P72"/>
    <mergeCell ref="Q67:T67"/>
    <mergeCell ref="Q68:T68"/>
    <mergeCell ref="R70:AA70"/>
    <mergeCell ref="S72:W72"/>
    <mergeCell ref="X72:AA72"/>
    <mergeCell ref="A68:D68"/>
    <mergeCell ref="I68:L68"/>
    <mergeCell ref="B70:H70"/>
    <mergeCell ref="J70:P70"/>
    <mergeCell ref="A34:D34"/>
    <mergeCell ref="I34:L34"/>
    <mergeCell ref="K39:L39"/>
    <mergeCell ref="M39:P39"/>
    <mergeCell ref="Q34:T34"/>
    <mergeCell ref="A35:D35"/>
    <mergeCell ref="I35:L35"/>
    <mergeCell ref="Q35:T35"/>
    <mergeCell ref="B37:H37"/>
    <mergeCell ref="J37:P37"/>
    <mergeCell ref="R37:AA37"/>
    <mergeCell ref="S39:W39"/>
    <mergeCell ref="X39:AA39"/>
    <mergeCell ref="S6:W6"/>
    <mergeCell ref="X6:AA6"/>
    <mergeCell ref="I1:L1"/>
    <mergeCell ref="I2:L2"/>
    <mergeCell ref="J4:P4"/>
    <mergeCell ref="K6:L6"/>
    <mergeCell ref="M6:P6"/>
    <mergeCell ref="A1:D1"/>
    <mergeCell ref="A2:D2"/>
    <mergeCell ref="B4:H4"/>
    <mergeCell ref="Q1:T1"/>
    <mergeCell ref="Q2:T2"/>
    <mergeCell ref="R4:AA4"/>
    <mergeCell ref="B103:H103"/>
    <mergeCell ref="J103:P103"/>
    <mergeCell ref="R103:AA103"/>
    <mergeCell ref="K105:L105"/>
    <mergeCell ref="M105:P105"/>
    <mergeCell ref="S105:W105"/>
    <mergeCell ref="X105:AA105"/>
    <mergeCell ref="A100:D100"/>
    <mergeCell ref="I100:L100"/>
    <mergeCell ref="Q100:T100"/>
    <mergeCell ref="A101:D101"/>
    <mergeCell ref="I101:L101"/>
    <mergeCell ref="Q101:T101"/>
    <mergeCell ref="B136:H136"/>
    <mergeCell ref="J136:P136"/>
    <mergeCell ref="R136:AA136"/>
    <mergeCell ref="K138:L138"/>
    <mergeCell ref="M138:P138"/>
    <mergeCell ref="S138:W138"/>
    <mergeCell ref="X138:AA138"/>
    <mergeCell ref="A133:D133"/>
    <mergeCell ref="I133:L133"/>
    <mergeCell ref="Q133:T133"/>
    <mergeCell ref="A134:D134"/>
    <mergeCell ref="I134:L134"/>
    <mergeCell ref="Q134:T134"/>
    <mergeCell ref="B169:H169"/>
    <mergeCell ref="J169:P169"/>
    <mergeCell ref="R169:AA169"/>
    <mergeCell ref="K171:L171"/>
    <mergeCell ref="M171:P171"/>
    <mergeCell ref="S171:W171"/>
    <mergeCell ref="X171:AA171"/>
    <mergeCell ref="A166:D166"/>
    <mergeCell ref="I166:L166"/>
    <mergeCell ref="Q166:T166"/>
    <mergeCell ref="A167:D167"/>
    <mergeCell ref="I167:L167"/>
    <mergeCell ref="Q167:T167"/>
    <mergeCell ref="B202:H202"/>
    <mergeCell ref="J202:P202"/>
    <mergeCell ref="R202:AA202"/>
    <mergeCell ref="K204:L204"/>
    <mergeCell ref="M204:P204"/>
    <mergeCell ref="S204:W204"/>
    <mergeCell ref="X204:AA204"/>
    <mergeCell ref="A199:D199"/>
    <mergeCell ref="I199:L199"/>
    <mergeCell ref="Q199:T199"/>
    <mergeCell ref="A200:D200"/>
    <mergeCell ref="I200:L200"/>
    <mergeCell ref="Q200:T200"/>
    <mergeCell ref="B235:H235"/>
    <mergeCell ref="J235:P235"/>
    <mergeCell ref="R235:AA235"/>
    <mergeCell ref="K237:L237"/>
    <mergeCell ref="M237:P237"/>
    <mergeCell ref="S237:W237"/>
    <mergeCell ref="X237:AA237"/>
    <mergeCell ref="A232:D232"/>
    <mergeCell ref="I232:L232"/>
    <mergeCell ref="Q232:T232"/>
    <mergeCell ref="A233:D233"/>
    <mergeCell ref="I233:L233"/>
    <mergeCell ref="Q233:T23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rashodi prema izvorima financ.</vt:lpstr>
      <vt:lpstr>rashodi prema funkc.klas.</vt:lpstr>
      <vt:lpstr>račun financiranja</vt:lpstr>
      <vt:lpstr>posebni dio</vt:lpstr>
      <vt:lpstr>ukupno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2026-01-27T06:40:31Z</cp:lastPrinted>
  <dcterms:created xsi:type="dcterms:W3CDTF">2017-09-13T08:17:42Z</dcterms:created>
  <dcterms:modified xsi:type="dcterms:W3CDTF">2026-01-29T06:32:38Z</dcterms:modified>
</cp:coreProperties>
</file>