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ocuments\FINANCIJE\2024\"/>
    </mc:Choice>
  </mc:AlternateContent>
  <xr:revisionPtr revIDLastSave="0" documentId="8_{8D3326A1-7805-4A32-949C-26588A7E8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28" r:id="rId1"/>
    <sheet name="račun prihoda i rashoda" sheetId="29" r:id="rId2"/>
    <sheet name="rashodi prema izvorima financ." sheetId="31" r:id="rId3"/>
    <sheet name="rashodi prema funkc.klas." sheetId="32" r:id="rId4"/>
    <sheet name="račun financiranja" sheetId="33" r:id="rId5"/>
    <sheet name="posebni dio" sheetId="34" r:id="rId6"/>
    <sheet name="ukupno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34" l="1"/>
  <c r="E68" i="34"/>
  <c r="F69" i="34"/>
  <c r="H69" i="34" s="1"/>
  <c r="F16" i="34"/>
  <c r="F68" i="34" l="1"/>
  <c r="D34" i="31"/>
  <c r="AA147" i="1" l="1"/>
  <c r="AA145" i="1"/>
  <c r="J262" i="1"/>
  <c r="D42" i="31" l="1"/>
  <c r="D39" i="31"/>
  <c r="D37" i="31"/>
  <c r="D31" i="31"/>
  <c r="D30" i="31"/>
  <c r="D28" i="31"/>
  <c r="D22" i="31"/>
  <c r="D23" i="31"/>
  <c r="D19" i="31"/>
  <c r="D17" i="31"/>
  <c r="D14" i="31"/>
  <c r="D11" i="31"/>
  <c r="D10" i="31"/>
  <c r="D9" i="31"/>
  <c r="D8" i="31"/>
  <c r="H50" i="29"/>
  <c r="H49" i="29"/>
  <c r="H38" i="29"/>
  <c r="H37" i="29" s="1"/>
  <c r="H36" i="29" s="1"/>
  <c r="H35" i="29" s="1"/>
  <c r="I37" i="29"/>
  <c r="I36" i="29" s="1"/>
  <c r="I35" i="29" s="1"/>
  <c r="G37" i="29"/>
  <c r="G36" i="29" s="1"/>
  <c r="G35" i="29" s="1"/>
  <c r="F37" i="29"/>
  <c r="F36" i="29" s="1"/>
  <c r="F35" i="29" s="1"/>
  <c r="G34" i="29"/>
  <c r="AA148" i="1" l="1"/>
  <c r="R262" i="1" l="1"/>
  <c r="C11" i="32" l="1"/>
  <c r="E11" i="32"/>
  <c r="B11" i="32"/>
  <c r="F13" i="32"/>
  <c r="D13" i="32"/>
  <c r="G13" i="32" s="1"/>
  <c r="G100" i="29"/>
  <c r="H100" i="29" s="1"/>
  <c r="H99" i="29" s="1"/>
  <c r="H98" i="29" s="1"/>
  <c r="AA125" i="1" l="1"/>
  <c r="AA126" i="1"/>
  <c r="AA158" i="1" l="1"/>
  <c r="T160" i="1"/>
  <c r="U160" i="1"/>
  <c r="V160" i="1"/>
  <c r="W160" i="1"/>
  <c r="X160" i="1"/>
  <c r="Y160" i="1"/>
  <c r="Z160" i="1"/>
  <c r="S160" i="1"/>
  <c r="L160" i="1"/>
  <c r="M160" i="1"/>
  <c r="N160" i="1"/>
  <c r="O160" i="1"/>
  <c r="P160" i="1"/>
  <c r="K160" i="1"/>
  <c r="H158" i="1"/>
  <c r="G158" i="1"/>
  <c r="D160" i="1"/>
  <c r="E160" i="1"/>
  <c r="C160" i="1"/>
  <c r="E36" i="34" l="1"/>
  <c r="G36" i="34"/>
  <c r="F37" i="34"/>
  <c r="F36" i="34" s="1"/>
  <c r="E38" i="34"/>
  <c r="G38" i="34"/>
  <c r="F39" i="34"/>
  <c r="G35" i="34" l="1"/>
  <c r="E40" i="31"/>
  <c r="E35" i="34"/>
  <c r="F38" i="34"/>
  <c r="T217" i="1"/>
  <c r="U217" i="1"/>
  <c r="V217" i="1"/>
  <c r="W217" i="1"/>
  <c r="X217" i="1"/>
  <c r="Y217" i="1"/>
  <c r="Z217" i="1"/>
  <c r="AA214" i="1"/>
  <c r="T215" i="1"/>
  <c r="U215" i="1"/>
  <c r="V215" i="1"/>
  <c r="W215" i="1"/>
  <c r="X215" i="1"/>
  <c r="Y215" i="1"/>
  <c r="Z215" i="1"/>
  <c r="S215" i="1"/>
  <c r="L215" i="1"/>
  <c r="M215" i="1"/>
  <c r="N215" i="1"/>
  <c r="O215" i="1"/>
  <c r="P215" i="1"/>
  <c r="K215" i="1"/>
  <c r="H214" i="1"/>
  <c r="G214" i="1"/>
  <c r="D215" i="1"/>
  <c r="E215" i="1"/>
  <c r="C215" i="1"/>
  <c r="F35" i="34" l="1"/>
  <c r="C128" i="1"/>
  <c r="T128" i="1"/>
  <c r="U128" i="1"/>
  <c r="V128" i="1"/>
  <c r="W128" i="1"/>
  <c r="X128" i="1"/>
  <c r="Y128" i="1"/>
  <c r="Z128" i="1"/>
  <c r="S128" i="1"/>
  <c r="L128" i="1"/>
  <c r="M128" i="1"/>
  <c r="N128" i="1"/>
  <c r="O128" i="1"/>
  <c r="P128" i="1"/>
  <c r="K128" i="1"/>
  <c r="H126" i="1"/>
  <c r="G126" i="1"/>
  <c r="D128" i="1"/>
  <c r="E128" i="1"/>
  <c r="T119" i="1"/>
  <c r="U119" i="1"/>
  <c r="V119" i="1"/>
  <c r="W119" i="1"/>
  <c r="X119" i="1"/>
  <c r="Y119" i="1"/>
  <c r="Z119" i="1"/>
  <c r="S119" i="1"/>
  <c r="L119" i="1"/>
  <c r="M119" i="1"/>
  <c r="N119" i="1"/>
  <c r="O119" i="1"/>
  <c r="P119" i="1"/>
  <c r="K119" i="1"/>
  <c r="D119" i="1"/>
  <c r="E119" i="1"/>
  <c r="C119" i="1"/>
  <c r="Q1" i="1" l="1"/>
  <c r="I1" i="1"/>
  <c r="E75" i="34" l="1"/>
  <c r="G75" i="34"/>
  <c r="E54" i="34"/>
  <c r="E42" i="34"/>
  <c r="E33" i="34"/>
  <c r="E32" i="34" s="1"/>
  <c r="E30" i="34"/>
  <c r="E27" i="34"/>
  <c r="E12" i="34"/>
  <c r="F51" i="34"/>
  <c r="F44" i="34"/>
  <c r="F33" i="34"/>
  <c r="F32" i="34" s="1"/>
  <c r="F30" i="34"/>
  <c r="F29" i="34" s="1"/>
  <c r="F27" i="34"/>
  <c r="F26" i="34" s="1"/>
  <c r="E11" i="34" l="1"/>
  <c r="E10" i="34" s="1"/>
  <c r="D29" i="31"/>
  <c r="E22" i="34"/>
  <c r="E26" i="34"/>
  <c r="E29" i="34"/>
  <c r="G74" i="34"/>
  <c r="G73" i="34" s="1"/>
  <c r="E74" i="34"/>
  <c r="E73" i="34" s="1"/>
  <c r="E41" i="34"/>
  <c r="E40" i="34" s="1"/>
  <c r="F42" i="34"/>
  <c r="F75" i="34"/>
  <c r="F74" i="34" s="1"/>
  <c r="F73" i="34" s="1"/>
  <c r="F54" i="34"/>
  <c r="F22" i="34"/>
  <c r="F21" i="34" s="1"/>
  <c r="F12" i="34"/>
  <c r="F11" i="34" s="1"/>
  <c r="F10" i="34" s="1"/>
  <c r="G54" i="34"/>
  <c r="G42" i="34"/>
  <c r="G33" i="34"/>
  <c r="G32" i="34" s="1"/>
  <c r="G30" i="34"/>
  <c r="G27" i="34"/>
  <c r="G23" i="34"/>
  <c r="G12" i="34"/>
  <c r="H13" i="34"/>
  <c r="H19" i="34" s="1"/>
  <c r="H14" i="34"/>
  <c r="H17" i="34" s="1"/>
  <c r="H20" i="34" s="1"/>
  <c r="H15" i="34"/>
  <c r="H18" i="34"/>
  <c r="E21" i="34" l="1"/>
  <c r="E9" i="34" s="1"/>
  <c r="G22" i="34"/>
  <c r="G26" i="34"/>
  <c r="G29" i="34"/>
  <c r="H29" i="34" s="1"/>
  <c r="H42" i="34" s="1"/>
  <c r="H45" i="34" s="1"/>
  <c r="H48" i="34" s="1"/>
  <c r="H54" i="34" s="1"/>
  <c r="H57" i="34" s="1"/>
  <c r="H60" i="34" s="1"/>
  <c r="H63" i="34" s="1"/>
  <c r="H66" i="34" s="1"/>
  <c r="H70" i="34" s="1"/>
  <c r="H74" i="34" s="1"/>
  <c r="H77" i="34" s="1"/>
  <c r="G41" i="34"/>
  <c r="G40" i="34" s="1"/>
  <c r="F41" i="34"/>
  <c r="F40" i="34" s="1"/>
  <c r="F9" i="34" s="1"/>
  <c r="H12" i="34"/>
  <c r="G11" i="34"/>
  <c r="H30" i="34"/>
  <c r="H23" i="34"/>
  <c r="C131" i="1"/>
  <c r="G21" i="34" l="1"/>
  <c r="H21" i="34" s="1"/>
  <c r="H24" i="34" s="1"/>
  <c r="H22" i="34"/>
  <c r="H25" i="34" s="1"/>
  <c r="H31" i="34" s="1"/>
  <c r="H41" i="34"/>
  <c r="H47" i="34" s="1"/>
  <c r="H50" i="34" s="1"/>
  <c r="H53" i="34" s="1"/>
  <c r="H56" i="34" s="1"/>
  <c r="H59" i="34" s="1"/>
  <c r="H62" i="34" s="1"/>
  <c r="H68" i="34" s="1"/>
  <c r="H73" i="34" s="1"/>
  <c r="H76" i="34" s="1"/>
  <c r="H40" i="34"/>
  <c r="H43" i="34" s="1"/>
  <c r="H46" i="34" s="1"/>
  <c r="H49" i="34" s="1"/>
  <c r="H52" i="34" s="1"/>
  <c r="H55" i="34" s="1"/>
  <c r="H58" i="34" s="1"/>
  <c r="H61" i="34" s="1"/>
  <c r="H67" i="34" s="1"/>
  <c r="H75" i="34" s="1"/>
  <c r="H79" i="34" s="1"/>
  <c r="H11" i="34"/>
  <c r="G10" i="34"/>
  <c r="G7" i="34"/>
  <c r="F7" i="34"/>
  <c r="E7" i="34"/>
  <c r="A4" i="34"/>
  <c r="G15" i="33"/>
  <c r="G14" i="33" s="1"/>
  <c r="G13" i="33" s="1"/>
  <c r="H15" i="33"/>
  <c r="H14" i="33" s="1"/>
  <c r="H13" i="33" s="1"/>
  <c r="I15" i="33"/>
  <c r="I14" i="33" s="1"/>
  <c r="I13" i="33" s="1"/>
  <c r="F15" i="33"/>
  <c r="F14" i="33" s="1"/>
  <c r="F13" i="33" s="1"/>
  <c r="G10" i="33"/>
  <c r="G9" i="33" s="1"/>
  <c r="G8" i="33" s="1"/>
  <c r="H10" i="33"/>
  <c r="H9" i="33" s="1"/>
  <c r="H8" i="33" s="1"/>
  <c r="I10" i="33"/>
  <c r="I9" i="33" s="1"/>
  <c r="I8" i="33" s="1"/>
  <c r="F10" i="33"/>
  <c r="F9" i="33" s="1"/>
  <c r="F8" i="33" s="1"/>
  <c r="I6" i="33"/>
  <c r="H6" i="33"/>
  <c r="G6" i="33"/>
  <c r="F6" i="33"/>
  <c r="A2" i="33"/>
  <c r="E4" i="31"/>
  <c r="D4" i="31"/>
  <c r="C4" i="31"/>
  <c r="B4" i="31"/>
  <c r="A2" i="31"/>
  <c r="A2" i="29"/>
  <c r="I5" i="29"/>
  <c r="H5" i="29"/>
  <c r="G5" i="29"/>
  <c r="F5" i="29"/>
  <c r="E8" i="32"/>
  <c r="D8" i="32"/>
  <c r="C8" i="32"/>
  <c r="B8" i="32"/>
  <c r="A5" i="32"/>
  <c r="C41" i="31"/>
  <c r="E41" i="31"/>
  <c r="B41" i="31"/>
  <c r="C36" i="31"/>
  <c r="E36" i="31"/>
  <c r="B36" i="31"/>
  <c r="C33" i="31"/>
  <c r="E33" i="31"/>
  <c r="B33" i="31"/>
  <c r="C27" i="31"/>
  <c r="E27" i="31"/>
  <c r="B27" i="31"/>
  <c r="C21" i="31"/>
  <c r="E21" i="31"/>
  <c r="B21" i="31"/>
  <c r="C16" i="31"/>
  <c r="E16" i="31"/>
  <c r="B16" i="31"/>
  <c r="C13" i="31"/>
  <c r="E13" i="31"/>
  <c r="B13" i="31"/>
  <c r="C7" i="31"/>
  <c r="E7" i="31"/>
  <c r="B7" i="31"/>
  <c r="D41" i="31"/>
  <c r="G22" i="31"/>
  <c r="F18" i="31"/>
  <c r="G34" i="31"/>
  <c r="D13" i="31"/>
  <c r="D38" i="31"/>
  <c r="D18" i="31"/>
  <c r="D40" i="31"/>
  <c r="F20" i="31"/>
  <c r="D20" i="31"/>
  <c r="G31" i="31"/>
  <c r="G11" i="31"/>
  <c r="G10" i="31"/>
  <c r="G9" i="31"/>
  <c r="F9" i="31"/>
  <c r="F10" i="31"/>
  <c r="F11" i="31"/>
  <c r="F14" i="31"/>
  <c r="F19" i="31"/>
  <c r="F29" i="31"/>
  <c r="F30" i="31"/>
  <c r="F31" i="31"/>
  <c r="F34" i="31"/>
  <c r="F38" i="31"/>
  <c r="F39" i="31"/>
  <c r="G19" i="31"/>
  <c r="C6" i="31" l="1"/>
  <c r="D36" i="31"/>
  <c r="G36" i="31" s="1"/>
  <c r="C26" i="31"/>
  <c r="D27" i="31"/>
  <c r="G27" i="31" s="1"/>
  <c r="G13" i="31"/>
  <c r="G14" i="31"/>
  <c r="D7" i="31"/>
  <c r="F7" i="31"/>
  <c r="H10" i="34"/>
  <c r="G9" i="34"/>
  <c r="H9" i="34" s="1"/>
  <c r="F13" i="31"/>
  <c r="E6" i="31"/>
  <c r="F16" i="31"/>
  <c r="F36" i="31"/>
  <c r="F27" i="31"/>
  <c r="E26" i="31"/>
  <c r="F33" i="31"/>
  <c r="B6" i="31"/>
  <c r="D16" i="31"/>
  <c r="G16" i="31" s="1"/>
  <c r="D21" i="31"/>
  <c r="G21" i="31" s="1"/>
  <c r="D33" i="31"/>
  <c r="G33" i="31" s="1"/>
  <c r="B26" i="31"/>
  <c r="G41" i="31"/>
  <c r="G42" i="31"/>
  <c r="G30" i="31"/>
  <c r="G29" i="31"/>
  <c r="G39" i="31"/>
  <c r="I111" i="29"/>
  <c r="I110" i="29" s="1"/>
  <c r="F111" i="29"/>
  <c r="F110" i="29" s="1"/>
  <c r="G108" i="29"/>
  <c r="H108" i="29" s="1"/>
  <c r="I109" i="29"/>
  <c r="I108" i="29" s="1"/>
  <c r="F109" i="29"/>
  <c r="F108" i="29" s="1"/>
  <c r="G103" i="29"/>
  <c r="H103" i="29" s="1"/>
  <c r="G7" i="31" l="1"/>
  <c r="D6" i="31"/>
  <c r="G6" i="31" s="1"/>
  <c r="F6" i="31"/>
  <c r="F26" i="31"/>
  <c r="D26" i="31"/>
  <c r="G26" i="31" s="1"/>
  <c r="K108" i="29"/>
  <c r="J108" i="29"/>
  <c r="J109" i="29"/>
  <c r="G99" i="29"/>
  <c r="G98" i="29" s="1"/>
  <c r="I100" i="29"/>
  <c r="I99" i="29" s="1"/>
  <c r="I98" i="29" s="1"/>
  <c r="F100" i="29"/>
  <c r="F99" i="29" s="1"/>
  <c r="F98" i="29" s="1"/>
  <c r="G95" i="29"/>
  <c r="H95" i="29" s="1"/>
  <c r="I95" i="29"/>
  <c r="I94" i="29" s="1"/>
  <c r="F96" i="29"/>
  <c r="F95" i="29" s="1"/>
  <c r="F94" i="29" s="1"/>
  <c r="G90" i="29"/>
  <c r="H90" i="29" s="1"/>
  <c r="G82" i="29"/>
  <c r="H82" i="29" s="1"/>
  <c r="G80" i="29"/>
  <c r="H80" i="29" s="1"/>
  <c r="G70" i="29"/>
  <c r="H70" i="29" s="1"/>
  <c r="G63" i="29"/>
  <c r="H63" i="29" s="1"/>
  <c r="G58" i="29"/>
  <c r="H58" i="29" s="1"/>
  <c r="G53" i="29"/>
  <c r="H53" i="29" s="1"/>
  <c r="I56" i="29"/>
  <c r="F56" i="29"/>
  <c r="I55" i="29"/>
  <c r="F55" i="29"/>
  <c r="I54" i="29"/>
  <c r="F54" i="29"/>
  <c r="G51" i="29"/>
  <c r="H51" i="29" s="1"/>
  <c r="G48" i="29"/>
  <c r="H48" i="29" s="1"/>
  <c r="I50" i="29"/>
  <c r="F50" i="29"/>
  <c r="I49" i="29"/>
  <c r="F49" i="29"/>
  <c r="G43" i="29"/>
  <c r="H43" i="29"/>
  <c r="I43" i="29"/>
  <c r="J43" i="29"/>
  <c r="K43" i="29"/>
  <c r="F43" i="29"/>
  <c r="I34" i="29"/>
  <c r="I33" i="29" s="1"/>
  <c r="H34" i="29"/>
  <c r="F34" i="29"/>
  <c r="I30" i="29"/>
  <c r="I29" i="29" s="1"/>
  <c r="I28" i="29" s="1"/>
  <c r="G30" i="29"/>
  <c r="H30" i="29" s="1"/>
  <c r="F30" i="29"/>
  <c r="I27" i="29"/>
  <c r="G27" i="29"/>
  <c r="H27" i="29" s="1"/>
  <c r="F27" i="29"/>
  <c r="I26" i="29"/>
  <c r="G26" i="29"/>
  <c r="H26" i="29" s="1"/>
  <c r="F26" i="29"/>
  <c r="I23" i="29"/>
  <c r="G23" i="29"/>
  <c r="H23" i="29" s="1"/>
  <c r="F23" i="29"/>
  <c r="I22" i="29"/>
  <c r="G22" i="29"/>
  <c r="H22" i="29" s="1"/>
  <c r="F22" i="29"/>
  <c r="I20" i="29"/>
  <c r="I19" i="29" s="1"/>
  <c r="G20" i="29"/>
  <c r="H20" i="29" s="1"/>
  <c r="F20" i="29"/>
  <c r="F19" i="29" s="1"/>
  <c r="I17" i="29"/>
  <c r="I16" i="29" s="1"/>
  <c r="G17" i="29"/>
  <c r="H17" i="29" s="1"/>
  <c r="F17" i="29"/>
  <c r="F16" i="29" s="1"/>
  <c r="F15" i="29" s="1"/>
  <c r="I14" i="29"/>
  <c r="I13" i="29" s="1"/>
  <c r="G14" i="29"/>
  <c r="G13" i="29" s="1"/>
  <c r="F14" i="29"/>
  <c r="F13" i="29" s="1"/>
  <c r="I12" i="29"/>
  <c r="G12" i="29"/>
  <c r="H12" i="29" s="1"/>
  <c r="F12" i="29"/>
  <c r="I11" i="29"/>
  <c r="G11" i="29"/>
  <c r="F11" i="29"/>
  <c r="G22" i="28"/>
  <c r="H22" i="28"/>
  <c r="I22" i="28"/>
  <c r="F22" i="28"/>
  <c r="G19" i="28"/>
  <c r="G23" i="28" s="1"/>
  <c r="H19" i="28"/>
  <c r="H23" i="28" s="1"/>
  <c r="I19" i="28"/>
  <c r="F19" i="28"/>
  <c r="S217" i="1"/>
  <c r="L217" i="1"/>
  <c r="M217" i="1"/>
  <c r="N217" i="1"/>
  <c r="O217" i="1"/>
  <c r="P217" i="1"/>
  <c r="K217" i="1"/>
  <c r="D217" i="1"/>
  <c r="E217" i="1"/>
  <c r="I106" i="29" s="1"/>
  <c r="C217" i="1"/>
  <c r="F106" i="29" s="1"/>
  <c r="W183" i="1"/>
  <c r="I23" i="28" l="1"/>
  <c r="F23" i="28"/>
  <c r="G89" i="29"/>
  <c r="H89" i="29" s="1"/>
  <c r="H94" i="29"/>
  <c r="G94" i="29"/>
  <c r="G57" i="29"/>
  <c r="H57" i="29" s="1"/>
  <c r="F48" i="29"/>
  <c r="J56" i="29"/>
  <c r="J55" i="29"/>
  <c r="F53" i="29"/>
  <c r="J49" i="29"/>
  <c r="I21" i="29"/>
  <c r="G47" i="29"/>
  <c r="I53" i="29"/>
  <c r="K53" i="29" s="1"/>
  <c r="H47" i="29"/>
  <c r="J50" i="29"/>
  <c r="H21" i="29"/>
  <c r="I48" i="29"/>
  <c r="G19" i="29"/>
  <c r="H25" i="29"/>
  <c r="H24" i="29" s="1"/>
  <c r="I25" i="29"/>
  <c r="I24" i="29" s="1"/>
  <c r="G29" i="29"/>
  <c r="G28" i="29" s="1"/>
  <c r="G25" i="29"/>
  <c r="G24" i="29" s="1"/>
  <c r="J26" i="29"/>
  <c r="G21" i="29"/>
  <c r="F33" i="29"/>
  <c r="F32" i="29" s="1"/>
  <c r="F31" i="29" s="1"/>
  <c r="F25" i="29"/>
  <c r="F24" i="29" s="1"/>
  <c r="J30" i="29"/>
  <c r="J19" i="29"/>
  <c r="H19" i="29"/>
  <c r="K20" i="29"/>
  <c r="H33" i="29"/>
  <c r="H32" i="29" s="1"/>
  <c r="K30" i="29"/>
  <c r="H29" i="29"/>
  <c r="J20" i="29"/>
  <c r="G33" i="29"/>
  <c r="G32" i="29" s="1"/>
  <c r="G31" i="29" s="1"/>
  <c r="F29" i="29"/>
  <c r="I32" i="29"/>
  <c r="F21" i="29"/>
  <c r="J27" i="29"/>
  <c r="K27" i="29"/>
  <c r="K26" i="29"/>
  <c r="K22" i="29"/>
  <c r="H14" i="29"/>
  <c r="H13" i="29" s="1"/>
  <c r="K17" i="29"/>
  <c r="H16" i="29"/>
  <c r="H15" i="29" s="1"/>
  <c r="J16" i="29"/>
  <c r="I15" i="29"/>
  <c r="G16" i="29"/>
  <c r="G15" i="29" s="1"/>
  <c r="J17" i="29"/>
  <c r="F10" i="29"/>
  <c r="F9" i="29" s="1"/>
  <c r="G10" i="29"/>
  <c r="G9" i="29" s="1"/>
  <c r="H11" i="29"/>
  <c r="H10" i="29" s="1"/>
  <c r="I10" i="29"/>
  <c r="I9" i="29" s="1"/>
  <c r="K12" i="29"/>
  <c r="J11" i="29"/>
  <c r="H46" i="29" l="1"/>
  <c r="G46" i="29"/>
  <c r="J53" i="29"/>
  <c r="K21" i="29"/>
  <c r="I18" i="29"/>
  <c r="I8" i="29" s="1"/>
  <c r="H18" i="29"/>
  <c r="J48" i="29"/>
  <c r="K48" i="29"/>
  <c r="G18" i="29"/>
  <c r="G8" i="29" s="1"/>
  <c r="G7" i="29" s="1"/>
  <c r="K25" i="29"/>
  <c r="J24" i="29"/>
  <c r="K11" i="29"/>
  <c r="K16" i="29"/>
  <c r="K24" i="29"/>
  <c r="J25" i="29"/>
  <c r="H31" i="29"/>
  <c r="I31" i="29"/>
  <c r="J29" i="29"/>
  <c r="F28" i="29"/>
  <c r="J28" i="29" s="1"/>
  <c r="F18" i="29"/>
  <c r="K19" i="29"/>
  <c r="K29" i="29"/>
  <c r="H28" i="29"/>
  <c r="K28" i="29" s="1"/>
  <c r="J15" i="29"/>
  <c r="K15" i="29"/>
  <c r="J9" i="29"/>
  <c r="K10" i="29"/>
  <c r="H9" i="29"/>
  <c r="J10" i="29"/>
  <c r="T139" i="1"/>
  <c r="U139" i="1"/>
  <c r="V139" i="1"/>
  <c r="W139" i="1"/>
  <c r="X139" i="1"/>
  <c r="Y139" i="1"/>
  <c r="Z139" i="1"/>
  <c r="AA139" i="1"/>
  <c r="K18" i="29" l="1"/>
  <c r="J18" i="29"/>
  <c r="F8" i="29"/>
  <c r="F7" i="29" s="1"/>
  <c r="I7" i="29"/>
  <c r="K9" i="29"/>
  <c r="H8" i="29"/>
  <c r="H7" i="29" s="1"/>
  <c r="T172" i="1"/>
  <c r="U172" i="1"/>
  <c r="V172" i="1"/>
  <c r="W172" i="1"/>
  <c r="X172" i="1"/>
  <c r="Y172" i="1"/>
  <c r="Z172" i="1"/>
  <c r="AA172" i="1"/>
  <c r="K8" i="29" l="1"/>
  <c r="K7" i="29"/>
  <c r="J7" i="29"/>
  <c r="J8" i="29"/>
  <c r="E12" i="1"/>
  <c r="T238" i="1" l="1"/>
  <c r="U238" i="1"/>
  <c r="V238" i="1"/>
  <c r="W238" i="1"/>
  <c r="X238" i="1"/>
  <c r="Y238" i="1"/>
  <c r="Z238" i="1"/>
  <c r="AA238" i="1"/>
  <c r="S238" i="1"/>
  <c r="T205" i="1"/>
  <c r="U205" i="1"/>
  <c r="V205" i="1"/>
  <c r="W205" i="1"/>
  <c r="X205" i="1"/>
  <c r="Y205" i="1"/>
  <c r="Z205" i="1"/>
  <c r="AA205" i="1"/>
  <c r="S205" i="1"/>
  <c r="T106" i="1" l="1"/>
  <c r="U106" i="1"/>
  <c r="V106" i="1"/>
  <c r="W106" i="1"/>
  <c r="X106" i="1"/>
  <c r="Y106" i="1"/>
  <c r="Z106" i="1"/>
  <c r="AA106" i="1"/>
  <c r="W21" i="1" l="1"/>
  <c r="AA51" i="1" l="1"/>
  <c r="T55" i="1"/>
  <c r="U55" i="1"/>
  <c r="V55" i="1"/>
  <c r="W55" i="1"/>
  <c r="X55" i="1"/>
  <c r="Y55" i="1"/>
  <c r="Z55" i="1"/>
  <c r="S55" i="1"/>
  <c r="L55" i="1"/>
  <c r="M55" i="1"/>
  <c r="N55" i="1"/>
  <c r="O55" i="1"/>
  <c r="P55" i="1"/>
  <c r="K55" i="1"/>
  <c r="H51" i="1"/>
  <c r="G51" i="1"/>
  <c r="E55" i="1"/>
  <c r="C55" i="1"/>
  <c r="T187" i="1" l="1"/>
  <c r="U187" i="1"/>
  <c r="V187" i="1"/>
  <c r="W187" i="1"/>
  <c r="X187" i="1"/>
  <c r="Y187" i="1"/>
  <c r="Z187" i="1"/>
  <c r="L187" i="1"/>
  <c r="M187" i="1"/>
  <c r="N187" i="1"/>
  <c r="O187" i="1"/>
  <c r="P187" i="1"/>
  <c r="D187" i="1"/>
  <c r="E187" i="1"/>
  <c r="I91" i="29" s="1"/>
  <c r="AA246" i="1" l="1"/>
  <c r="L238" i="1" l="1"/>
  <c r="M238" i="1"/>
  <c r="N238" i="1"/>
  <c r="O238" i="1"/>
  <c r="P238" i="1"/>
  <c r="K238" i="1"/>
  <c r="L205" i="1"/>
  <c r="M205" i="1"/>
  <c r="N205" i="1"/>
  <c r="O205" i="1"/>
  <c r="P205" i="1"/>
  <c r="K205" i="1"/>
  <c r="L172" i="1"/>
  <c r="M172" i="1"/>
  <c r="N172" i="1"/>
  <c r="O172" i="1"/>
  <c r="P172" i="1"/>
  <c r="K172" i="1"/>
  <c r="L139" i="1"/>
  <c r="M139" i="1"/>
  <c r="N139" i="1"/>
  <c r="O139" i="1"/>
  <c r="P139" i="1"/>
  <c r="K139" i="1"/>
  <c r="L106" i="1"/>
  <c r="M106" i="1"/>
  <c r="N106" i="1"/>
  <c r="O106" i="1"/>
  <c r="P106" i="1"/>
  <c r="K106" i="1"/>
  <c r="L73" i="1"/>
  <c r="M73" i="1"/>
  <c r="N73" i="1"/>
  <c r="O73" i="1"/>
  <c r="P73" i="1"/>
  <c r="K73" i="1"/>
  <c r="L40" i="1"/>
  <c r="M40" i="1"/>
  <c r="N40" i="1"/>
  <c r="O40" i="1"/>
  <c r="P40" i="1"/>
  <c r="K40" i="1"/>
  <c r="AA130" i="1" l="1"/>
  <c r="T131" i="1"/>
  <c r="U131" i="1"/>
  <c r="V131" i="1"/>
  <c r="W131" i="1"/>
  <c r="X131" i="1"/>
  <c r="Y131" i="1"/>
  <c r="Z131" i="1"/>
  <c r="S131" i="1"/>
  <c r="L131" i="1"/>
  <c r="M131" i="1"/>
  <c r="N131" i="1"/>
  <c r="O131" i="1"/>
  <c r="P131" i="1"/>
  <c r="K131" i="1"/>
  <c r="H130" i="1"/>
  <c r="G130" i="1"/>
  <c r="D131" i="1"/>
  <c r="E131" i="1"/>
  <c r="I76" i="29" s="1"/>
  <c r="F76" i="29"/>
  <c r="J76" i="29" l="1"/>
  <c r="S172" i="1"/>
  <c r="S139" i="1"/>
  <c r="S106" i="1"/>
  <c r="AA13" i="1"/>
  <c r="AA14" i="1" s="1"/>
  <c r="T14" i="1"/>
  <c r="U14" i="1"/>
  <c r="V14" i="1"/>
  <c r="W14" i="1"/>
  <c r="X14" i="1"/>
  <c r="Y14" i="1"/>
  <c r="Z14" i="1"/>
  <c r="S14" i="1"/>
  <c r="L14" i="1"/>
  <c r="M14" i="1"/>
  <c r="N14" i="1"/>
  <c r="O14" i="1"/>
  <c r="P14" i="1"/>
  <c r="K14" i="1"/>
  <c r="H13" i="1"/>
  <c r="G13" i="1"/>
  <c r="D14" i="1"/>
  <c r="E14" i="1"/>
  <c r="G14" i="1" l="1"/>
  <c r="H14" i="1"/>
  <c r="P260" i="1"/>
  <c r="T180" i="1" l="1"/>
  <c r="U180" i="1"/>
  <c r="V180" i="1"/>
  <c r="W180" i="1"/>
  <c r="X180" i="1"/>
  <c r="Y180" i="1"/>
  <c r="Z180" i="1"/>
  <c r="S180" i="1"/>
  <c r="AA179" i="1"/>
  <c r="AA180" i="1" s="1"/>
  <c r="L180" i="1"/>
  <c r="M180" i="1"/>
  <c r="N180" i="1"/>
  <c r="O180" i="1"/>
  <c r="P180" i="1"/>
  <c r="K180" i="1"/>
  <c r="H179" i="1"/>
  <c r="H180" i="1"/>
  <c r="G179" i="1"/>
  <c r="E180" i="1"/>
  <c r="I87" i="29" s="1"/>
  <c r="C180" i="1"/>
  <c r="F87" i="29" s="1"/>
  <c r="T197" i="1"/>
  <c r="U197" i="1"/>
  <c r="V197" i="1"/>
  <c r="W197" i="1"/>
  <c r="X197" i="1"/>
  <c r="Y197" i="1"/>
  <c r="Z197" i="1"/>
  <c r="S197" i="1"/>
  <c r="L197" i="1"/>
  <c r="M197" i="1"/>
  <c r="N197" i="1"/>
  <c r="O197" i="1"/>
  <c r="P197" i="1"/>
  <c r="K197" i="1"/>
  <c r="E197" i="1"/>
  <c r="C197" i="1"/>
  <c r="AA20" i="1"/>
  <c r="T21" i="1"/>
  <c r="U21" i="1"/>
  <c r="V21" i="1"/>
  <c r="X21" i="1"/>
  <c r="Y21" i="1"/>
  <c r="Z21" i="1"/>
  <c r="S21" i="1"/>
  <c r="L21" i="1"/>
  <c r="M21" i="1"/>
  <c r="N21" i="1"/>
  <c r="O21" i="1"/>
  <c r="P21" i="1"/>
  <c r="K21" i="1"/>
  <c r="H20" i="1"/>
  <c r="G20" i="1"/>
  <c r="E21" i="1"/>
  <c r="D21" i="1"/>
  <c r="C21" i="1"/>
  <c r="T260" i="1"/>
  <c r="U260" i="1"/>
  <c r="V260" i="1"/>
  <c r="W260" i="1"/>
  <c r="X260" i="1"/>
  <c r="Y260" i="1"/>
  <c r="Z260" i="1"/>
  <c r="AA260" i="1"/>
  <c r="S260" i="1"/>
  <c r="O260" i="1"/>
  <c r="M260" i="1"/>
  <c r="L260" i="1"/>
  <c r="J87" i="29" l="1"/>
  <c r="G180" i="1"/>
  <c r="D238" i="1"/>
  <c r="E238" i="1"/>
  <c r="G238" i="1"/>
  <c r="H238" i="1"/>
  <c r="D237" i="1"/>
  <c r="E237" i="1"/>
  <c r="G237" i="1"/>
  <c r="H237" i="1"/>
  <c r="C238" i="1"/>
  <c r="C237" i="1"/>
  <c r="R235" i="1"/>
  <c r="Q233" i="1"/>
  <c r="Q232" i="1"/>
  <c r="J235" i="1"/>
  <c r="I233" i="1"/>
  <c r="I232" i="1"/>
  <c r="B235" i="1"/>
  <c r="A233" i="1"/>
  <c r="A232" i="1"/>
  <c r="P233" i="1"/>
  <c r="AA233" i="1" s="1"/>
  <c r="T44" i="1"/>
  <c r="U44" i="1"/>
  <c r="V44" i="1"/>
  <c r="W44" i="1"/>
  <c r="X44" i="1"/>
  <c r="Y44" i="1"/>
  <c r="Z44" i="1"/>
  <c r="S44" i="1"/>
  <c r="L44" i="1"/>
  <c r="M44" i="1"/>
  <c r="N44" i="1"/>
  <c r="O44" i="1"/>
  <c r="P44" i="1"/>
  <c r="K44" i="1"/>
  <c r="E44" i="1"/>
  <c r="C44" i="1"/>
  <c r="T206" i="1"/>
  <c r="U206" i="1"/>
  <c r="V206" i="1"/>
  <c r="W206" i="1"/>
  <c r="X206" i="1"/>
  <c r="Y206" i="1"/>
  <c r="Z206" i="1"/>
  <c r="AA206" i="1"/>
  <c r="S206" i="1"/>
  <c r="L206" i="1"/>
  <c r="M206" i="1"/>
  <c r="N206" i="1"/>
  <c r="O206" i="1"/>
  <c r="P206" i="1"/>
  <c r="K206" i="1"/>
  <c r="E206" i="1"/>
  <c r="H206" i="1" s="1"/>
  <c r="C206" i="1"/>
  <c r="AA216" i="1"/>
  <c r="AA217" i="1" s="1"/>
  <c r="H216" i="1"/>
  <c r="G216" i="1"/>
  <c r="H215" i="1"/>
  <c r="I105" i="29"/>
  <c r="F105" i="29"/>
  <c r="AA213" i="1"/>
  <c r="AA215" i="1" s="1"/>
  <c r="H213" i="1"/>
  <c r="G213" i="1"/>
  <c r="Z212" i="1"/>
  <c r="Y212" i="1"/>
  <c r="X212" i="1"/>
  <c r="W212" i="1"/>
  <c r="V212" i="1"/>
  <c r="U212" i="1"/>
  <c r="T212" i="1"/>
  <c r="S212" i="1"/>
  <c r="P212" i="1"/>
  <c r="O212" i="1"/>
  <c r="N212" i="1"/>
  <c r="M212" i="1"/>
  <c r="L212" i="1"/>
  <c r="K212" i="1"/>
  <c r="E212" i="1"/>
  <c r="F104" i="29"/>
  <c r="AA211" i="1"/>
  <c r="H211" i="1"/>
  <c r="G211" i="1"/>
  <c r="AA210" i="1"/>
  <c r="H210" i="1"/>
  <c r="G210" i="1"/>
  <c r="AA209" i="1"/>
  <c r="H209" i="1"/>
  <c r="G209" i="1"/>
  <c r="T192" i="1"/>
  <c r="U192" i="1"/>
  <c r="V192" i="1"/>
  <c r="W192" i="1"/>
  <c r="X192" i="1"/>
  <c r="Y192" i="1"/>
  <c r="Z192" i="1"/>
  <c r="S192" i="1"/>
  <c r="L192" i="1"/>
  <c r="M192" i="1"/>
  <c r="N192" i="1"/>
  <c r="O192" i="1"/>
  <c r="P192" i="1"/>
  <c r="K192" i="1"/>
  <c r="E192" i="1"/>
  <c r="I92" i="29" s="1"/>
  <c r="C192" i="1"/>
  <c r="F92" i="29" s="1"/>
  <c r="H188" i="1"/>
  <c r="H189" i="1"/>
  <c r="G188" i="1"/>
  <c r="G189" i="1"/>
  <c r="T183" i="1"/>
  <c r="U183" i="1"/>
  <c r="V183" i="1"/>
  <c r="X183" i="1"/>
  <c r="Y183" i="1"/>
  <c r="Z183" i="1"/>
  <c r="S183" i="1"/>
  <c r="L183" i="1"/>
  <c r="M183" i="1"/>
  <c r="N183" i="1"/>
  <c r="O183" i="1"/>
  <c r="P183" i="1"/>
  <c r="K183" i="1"/>
  <c r="E183" i="1"/>
  <c r="I88" i="29" s="1"/>
  <c r="C183" i="1"/>
  <c r="F88" i="29" s="1"/>
  <c r="AA181" i="1"/>
  <c r="H181" i="1"/>
  <c r="G181" i="1"/>
  <c r="Z178" i="1"/>
  <c r="Y178" i="1"/>
  <c r="X178" i="1"/>
  <c r="W178" i="1"/>
  <c r="V178" i="1"/>
  <c r="U178" i="1"/>
  <c r="T178" i="1"/>
  <c r="S178" i="1"/>
  <c r="P178" i="1"/>
  <c r="O178" i="1"/>
  <c r="N178" i="1"/>
  <c r="M178" i="1"/>
  <c r="L178" i="1"/>
  <c r="K178" i="1"/>
  <c r="F178" i="1"/>
  <c r="E178" i="1"/>
  <c r="C178" i="1"/>
  <c r="F86" i="29" s="1"/>
  <c r="AA177" i="1"/>
  <c r="H177" i="1"/>
  <c r="G177" i="1"/>
  <c r="AA176" i="1"/>
  <c r="H176" i="1"/>
  <c r="G176" i="1"/>
  <c r="AA175" i="1"/>
  <c r="H175" i="1"/>
  <c r="G175" i="1"/>
  <c r="AA174" i="1"/>
  <c r="H174" i="1"/>
  <c r="G174" i="1"/>
  <c r="AA173" i="1"/>
  <c r="H173" i="1"/>
  <c r="G173" i="1"/>
  <c r="T146" i="1"/>
  <c r="U146" i="1"/>
  <c r="V146" i="1"/>
  <c r="W146" i="1"/>
  <c r="X146" i="1"/>
  <c r="Y146" i="1"/>
  <c r="Z146" i="1"/>
  <c r="S146" i="1"/>
  <c r="L146" i="1"/>
  <c r="M146" i="1"/>
  <c r="N146" i="1"/>
  <c r="O146" i="1"/>
  <c r="P146" i="1"/>
  <c r="K146" i="1"/>
  <c r="E146" i="1"/>
  <c r="C146" i="1"/>
  <c r="F78" i="29" s="1"/>
  <c r="T143" i="1"/>
  <c r="U143" i="1"/>
  <c r="V143" i="1"/>
  <c r="W143" i="1"/>
  <c r="X143" i="1"/>
  <c r="Y143" i="1"/>
  <c r="Z143" i="1"/>
  <c r="S143" i="1"/>
  <c r="L143" i="1"/>
  <c r="M143" i="1"/>
  <c r="N143" i="1"/>
  <c r="O143" i="1"/>
  <c r="P143" i="1"/>
  <c r="K143" i="1"/>
  <c r="E143" i="1"/>
  <c r="I77" i="29" s="1"/>
  <c r="C143" i="1"/>
  <c r="F77" i="29" s="1"/>
  <c r="H145" i="1"/>
  <c r="G145" i="1"/>
  <c r="AA144" i="1"/>
  <c r="H144" i="1"/>
  <c r="G144" i="1"/>
  <c r="F143" i="1"/>
  <c r="AA142" i="1"/>
  <c r="H142" i="1"/>
  <c r="G142" i="1"/>
  <c r="AA141" i="1"/>
  <c r="H141" i="1"/>
  <c r="G141" i="1"/>
  <c r="AA140" i="1"/>
  <c r="H140" i="1"/>
  <c r="G140" i="1"/>
  <c r="T112" i="1"/>
  <c r="U112" i="1"/>
  <c r="V112" i="1"/>
  <c r="W112" i="1"/>
  <c r="X112" i="1"/>
  <c r="Y112" i="1"/>
  <c r="Z112" i="1"/>
  <c r="S112" i="1"/>
  <c r="L112" i="1"/>
  <c r="M112" i="1"/>
  <c r="N112" i="1"/>
  <c r="O112" i="1"/>
  <c r="P112" i="1"/>
  <c r="K112" i="1"/>
  <c r="E112" i="1"/>
  <c r="C112" i="1"/>
  <c r="F71" i="29" s="1"/>
  <c r="AA111" i="1"/>
  <c r="H111" i="1"/>
  <c r="G111" i="1"/>
  <c r="AA110" i="1"/>
  <c r="H110" i="1"/>
  <c r="G110" i="1"/>
  <c r="AA109" i="1"/>
  <c r="H109" i="1"/>
  <c r="G109" i="1"/>
  <c r="F109" i="1"/>
  <c r="AA108" i="1"/>
  <c r="H108" i="1"/>
  <c r="G108" i="1"/>
  <c r="T75" i="1"/>
  <c r="U75" i="1"/>
  <c r="V75" i="1"/>
  <c r="W75" i="1"/>
  <c r="X75" i="1"/>
  <c r="Y75" i="1"/>
  <c r="Z75" i="1"/>
  <c r="S75" i="1"/>
  <c r="L75" i="1"/>
  <c r="M75" i="1"/>
  <c r="N75" i="1"/>
  <c r="O75" i="1"/>
  <c r="P75" i="1"/>
  <c r="K75" i="1"/>
  <c r="E75" i="1"/>
  <c r="I61" i="29" s="1"/>
  <c r="C75" i="1"/>
  <c r="F61" i="29" s="1"/>
  <c r="Z77" i="1"/>
  <c r="Y77" i="1"/>
  <c r="X77" i="1"/>
  <c r="W77" i="1"/>
  <c r="V77" i="1"/>
  <c r="U77" i="1"/>
  <c r="T77" i="1"/>
  <c r="S77" i="1"/>
  <c r="P77" i="1"/>
  <c r="O77" i="1"/>
  <c r="N77" i="1"/>
  <c r="M77" i="1"/>
  <c r="L77" i="1"/>
  <c r="K77" i="1"/>
  <c r="E77" i="1"/>
  <c r="C77" i="1"/>
  <c r="F62" i="29" s="1"/>
  <c r="F75" i="1"/>
  <c r="AA74" i="1"/>
  <c r="H74" i="1"/>
  <c r="G74" i="1"/>
  <c r="AA53" i="1"/>
  <c r="AA54" i="1"/>
  <c r="H53" i="1"/>
  <c r="H54" i="1"/>
  <c r="G53" i="1"/>
  <c r="G54" i="1"/>
  <c r="AA42" i="1"/>
  <c r="A166" i="1"/>
  <c r="T220" i="1"/>
  <c r="U220" i="1"/>
  <c r="V220" i="1"/>
  <c r="W220" i="1"/>
  <c r="X220" i="1"/>
  <c r="Y220" i="1"/>
  <c r="Z220" i="1"/>
  <c r="S220" i="1"/>
  <c r="L220" i="1"/>
  <c r="M220" i="1"/>
  <c r="N220" i="1"/>
  <c r="O220" i="1"/>
  <c r="P220" i="1"/>
  <c r="K220" i="1"/>
  <c r="D220" i="1"/>
  <c r="E220" i="1"/>
  <c r="C220" i="1"/>
  <c r="AA218" i="1"/>
  <c r="AA219" i="1"/>
  <c r="H218" i="1"/>
  <c r="H219" i="1"/>
  <c r="G218" i="1"/>
  <c r="G219" i="1"/>
  <c r="H217" i="1"/>
  <c r="G217" i="1"/>
  <c r="D205" i="1"/>
  <c r="E205" i="1"/>
  <c r="F205" i="1"/>
  <c r="G205" i="1"/>
  <c r="H205" i="1"/>
  <c r="D204" i="1"/>
  <c r="E204" i="1"/>
  <c r="F204" i="1"/>
  <c r="G204" i="1"/>
  <c r="H204" i="1"/>
  <c r="C205" i="1"/>
  <c r="C204" i="1"/>
  <c r="R202" i="1"/>
  <c r="J202" i="1"/>
  <c r="B202" i="1"/>
  <c r="Q200" i="1"/>
  <c r="Q199" i="1"/>
  <c r="I200" i="1"/>
  <c r="I199" i="1"/>
  <c r="A200" i="1"/>
  <c r="A199" i="1"/>
  <c r="P200" i="1"/>
  <c r="AA200" i="1" s="1"/>
  <c r="H198" i="1"/>
  <c r="G198" i="1"/>
  <c r="H191" i="1"/>
  <c r="G191" i="1"/>
  <c r="F172" i="1"/>
  <c r="G172" i="1"/>
  <c r="H172" i="1"/>
  <c r="F171" i="1"/>
  <c r="G171" i="1"/>
  <c r="H171" i="1"/>
  <c r="D172" i="1"/>
  <c r="E172" i="1"/>
  <c r="D171" i="1"/>
  <c r="E171" i="1"/>
  <c r="C172" i="1"/>
  <c r="C171" i="1"/>
  <c r="R169" i="1"/>
  <c r="J169" i="1"/>
  <c r="B169" i="1"/>
  <c r="Q167" i="1"/>
  <c r="Q166" i="1"/>
  <c r="I167" i="1"/>
  <c r="I166" i="1"/>
  <c r="A167" i="1"/>
  <c r="P167" i="1"/>
  <c r="AA167" i="1" s="1"/>
  <c r="H146" i="1"/>
  <c r="H139" i="1"/>
  <c r="H138" i="1"/>
  <c r="G139" i="1"/>
  <c r="G138" i="1"/>
  <c r="D139" i="1"/>
  <c r="E139" i="1"/>
  <c r="D138" i="1"/>
  <c r="E138" i="1"/>
  <c r="C139" i="1"/>
  <c r="C138" i="1"/>
  <c r="R136" i="1"/>
  <c r="Q134" i="1"/>
  <c r="Q133" i="1"/>
  <c r="J136" i="1"/>
  <c r="B136" i="1"/>
  <c r="I134" i="1"/>
  <c r="I133" i="1"/>
  <c r="A134" i="1"/>
  <c r="A133" i="1"/>
  <c r="P134" i="1"/>
  <c r="AA134" i="1" s="1"/>
  <c r="H117" i="1"/>
  <c r="I73" i="29"/>
  <c r="F73" i="29"/>
  <c r="H106" i="1"/>
  <c r="H105" i="1"/>
  <c r="G106" i="1"/>
  <c r="G105" i="1"/>
  <c r="D106" i="1"/>
  <c r="E106" i="1"/>
  <c r="D105" i="1"/>
  <c r="E105" i="1"/>
  <c r="C106" i="1"/>
  <c r="C105" i="1"/>
  <c r="R103" i="1"/>
  <c r="J103" i="1"/>
  <c r="B103" i="1"/>
  <c r="Q101" i="1"/>
  <c r="Q100" i="1"/>
  <c r="I101" i="1"/>
  <c r="I100" i="1"/>
  <c r="A101" i="1"/>
  <c r="A100" i="1"/>
  <c r="P101" i="1"/>
  <c r="AA101" i="1" s="1"/>
  <c r="I78" i="29" l="1"/>
  <c r="AA146" i="1"/>
  <c r="G206" i="1"/>
  <c r="J92" i="29"/>
  <c r="J73" i="29"/>
  <c r="J78" i="29"/>
  <c r="H212" i="1"/>
  <c r="I104" i="29"/>
  <c r="J77" i="29"/>
  <c r="H77" i="1"/>
  <c r="I62" i="29"/>
  <c r="J62" i="29" s="1"/>
  <c r="J88" i="29"/>
  <c r="J61" i="29"/>
  <c r="H178" i="1"/>
  <c r="I86" i="29"/>
  <c r="H112" i="1"/>
  <c r="I71" i="29"/>
  <c r="G215" i="1"/>
  <c r="H143" i="1"/>
  <c r="G178" i="1"/>
  <c r="AA212" i="1"/>
  <c r="G212" i="1"/>
  <c r="AA178" i="1"/>
  <c r="G143" i="1"/>
  <c r="AA112" i="1"/>
  <c r="G77" i="1"/>
  <c r="AA220" i="1"/>
  <c r="G146" i="1"/>
  <c r="G112" i="1"/>
  <c r="T87" i="1"/>
  <c r="U87" i="1"/>
  <c r="V87" i="1"/>
  <c r="W87" i="1"/>
  <c r="X87" i="1"/>
  <c r="Y87" i="1"/>
  <c r="Z87" i="1"/>
  <c r="S87" i="1"/>
  <c r="L87" i="1"/>
  <c r="M87" i="1"/>
  <c r="N87" i="1"/>
  <c r="O87" i="1"/>
  <c r="P87" i="1"/>
  <c r="K87" i="1"/>
  <c r="H85" i="1"/>
  <c r="G85" i="1"/>
  <c r="E87" i="1"/>
  <c r="C87" i="1"/>
  <c r="F65" i="29" s="1"/>
  <c r="Y73" i="1"/>
  <c r="Z73" i="1"/>
  <c r="AA73" i="1"/>
  <c r="X73" i="1"/>
  <c r="X72" i="1"/>
  <c r="T73" i="1"/>
  <c r="U73" i="1"/>
  <c r="V73" i="1"/>
  <c r="W73" i="1"/>
  <c r="S73" i="1"/>
  <c r="S72" i="1"/>
  <c r="M72" i="1"/>
  <c r="K72" i="1"/>
  <c r="H73" i="1"/>
  <c r="H72" i="1"/>
  <c r="G73" i="1"/>
  <c r="G72" i="1"/>
  <c r="D73" i="1"/>
  <c r="E73" i="1"/>
  <c r="H75" i="1" s="1"/>
  <c r="D72" i="1"/>
  <c r="E72" i="1"/>
  <c r="C73" i="1"/>
  <c r="G75" i="1" s="1"/>
  <c r="C72" i="1"/>
  <c r="R70" i="1"/>
  <c r="Q68" i="1"/>
  <c r="Q67" i="1"/>
  <c r="J70" i="1"/>
  <c r="I68" i="1"/>
  <c r="I67" i="1"/>
  <c r="B70" i="1"/>
  <c r="A68" i="1"/>
  <c r="A67" i="1"/>
  <c r="P68" i="1"/>
  <c r="AA68" i="1" s="1"/>
  <c r="AA40" i="1"/>
  <c r="Z40" i="1"/>
  <c r="Y40" i="1"/>
  <c r="X40" i="1"/>
  <c r="X39" i="1"/>
  <c r="W40" i="1"/>
  <c r="V40" i="1"/>
  <c r="U40" i="1"/>
  <c r="T40" i="1"/>
  <c r="S40" i="1"/>
  <c r="S39" i="1"/>
  <c r="M39" i="1"/>
  <c r="K39" i="1"/>
  <c r="H40" i="1"/>
  <c r="H39" i="1"/>
  <c r="G40" i="1"/>
  <c r="G39" i="1"/>
  <c r="D40" i="1"/>
  <c r="E40" i="1"/>
  <c r="D39" i="1"/>
  <c r="E39" i="1"/>
  <c r="C40" i="1"/>
  <c r="C39" i="1"/>
  <c r="R37" i="1"/>
  <c r="Q35" i="1"/>
  <c r="Q34" i="1"/>
  <c r="J37" i="1"/>
  <c r="I35" i="1"/>
  <c r="I34" i="1"/>
  <c r="A35" i="1"/>
  <c r="A34" i="1"/>
  <c r="B37" i="1"/>
  <c r="P35" i="1"/>
  <c r="AA35" i="1" s="1"/>
  <c r="H87" i="1" l="1"/>
  <c r="I65" i="29"/>
  <c r="J104" i="29"/>
  <c r="J86" i="29"/>
  <c r="J71" i="29"/>
  <c r="G87" i="1"/>
  <c r="AA26" i="1"/>
  <c r="AA11" i="1" l="1"/>
  <c r="T12" i="1"/>
  <c r="U12" i="1"/>
  <c r="V12" i="1"/>
  <c r="W12" i="1"/>
  <c r="X12" i="1"/>
  <c r="Y12" i="1"/>
  <c r="Z12" i="1"/>
  <c r="S12" i="1"/>
  <c r="L12" i="1"/>
  <c r="M12" i="1"/>
  <c r="N12" i="1"/>
  <c r="O12" i="1"/>
  <c r="P12" i="1"/>
  <c r="K12" i="1"/>
  <c r="D12" i="1"/>
  <c r="C12" i="1"/>
  <c r="T24" i="1" l="1"/>
  <c r="U24" i="1"/>
  <c r="V24" i="1"/>
  <c r="W24" i="1"/>
  <c r="X24" i="1"/>
  <c r="Y24" i="1"/>
  <c r="Z24" i="1"/>
  <c r="S24" i="1"/>
  <c r="L24" i="1"/>
  <c r="M24" i="1"/>
  <c r="N24" i="1"/>
  <c r="O24" i="1"/>
  <c r="P24" i="1"/>
  <c r="K24" i="1"/>
  <c r="H23" i="1"/>
  <c r="G23" i="1"/>
  <c r="D24" i="1"/>
  <c r="E24" i="1"/>
  <c r="C24" i="1"/>
  <c r="T18" i="1" l="1"/>
  <c r="AA86" i="1" l="1"/>
  <c r="AA87" i="1" s="1"/>
  <c r="H86" i="1"/>
  <c r="G86" i="1"/>
  <c r="AA10" i="1"/>
  <c r="H10" i="1"/>
  <c r="G10" i="1"/>
  <c r="H246" i="1"/>
  <c r="G246" i="1"/>
  <c r="H220" i="1"/>
  <c r="H221" i="1"/>
  <c r="H224" i="1"/>
  <c r="H226" i="1"/>
  <c r="H227" i="1"/>
  <c r="H182" i="1"/>
  <c r="H185" i="1"/>
  <c r="H186" i="1"/>
  <c r="H190" i="1"/>
  <c r="H193" i="1"/>
  <c r="H196" i="1"/>
  <c r="H148" i="1"/>
  <c r="H149" i="1"/>
  <c r="H150" i="1"/>
  <c r="H151" i="1"/>
  <c r="H152" i="1"/>
  <c r="H155" i="1"/>
  <c r="H156" i="1"/>
  <c r="H159" i="1"/>
  <c r="H161" i="1"/>
  <c r="H163" i="1"/>
  <c r="H164" i="1"/>
  <c r="H147" i="1"/>
  <c r="H114" i="1"/>
  <c r="H115" i="1"/>
  <c r="H118" i="1"/>
  <c r="H120" i="1"/>
  <c r="H121" i="1"/>
  <c r="H122" i="1"/>
  <c r="H123" i="1"/>
  <c r="H125" i="1"/>
  <c r="H127" i="1"/>
  <c r="H129" i="1"/>
  <c r="H132" i="1"/>
  <c r="H113" i="1"/>
  <c r="H79" i="1"/>
  <c r="H80" i="1"/>
  <c r="H81" i="1"/>
  <c r="H82" i="1"/>
  <c r="H83" i="1"/>
  <c r="H88" i="1"/>
  <c r="H89" i="1"/>
  <c r="H90" i="1"/>
  <c r="H92" i="1"/>
  <c r="H93" i="1"/>
  <c r="H95" i="1"/>
  <c r="H97" i="1"/>
  <c r="H43" i="1"/>
  <c r="H45" i="1"/>
  <c r="H46" i="1"/>
  <c r="H47" i="1"/>
  <c r="H48" i="1"/>
  <c r="H49" i="1"/>
  <c r="H52" i="1"/>
  <c r="H57" i="1"/>
  <c r="H58" i="1"/>
  <c r="H59" i="1"/>
  <c r="H60" i="1"/>
  <c r="H61" i="1"/>
  <c r="H62" i="1"/>
  <c r="H64" i="1"/>
  <c r="H66" i="1"/>
  <c r="H41" i="1"/>
  <c r="H9" i="1"/>
  <c r="H15" i="1"/>
  <c r="H17" i="1"/>
  <c r="H19" i="1"/>
  <c r="H22" i="1"/>
  <c r="H25" i="1"/>
  <c r="H28" i="1"/>
  <c r="G220" i="1"/>
  <c r="G221" i="1"/>
  <c r="G224" i="1"/>
  <c r="G226" i="1"/>
  <c r="G227" i="1"/>
  <c r="G182" i="1"/>
  <c r="G185" i="1"/>
  <c r="G186" i="1"/>
  <c r="G190" i="1"/>
  <c r="G193" i="1"/>
  <c r="G196" i="1"/>
  <c r="G148" i="1"/>
  <c r="G149" i="1"/>
  <c r="G150" i="1"/>
  <c r="G151" i="1"/>
  <c r="G152" i="1"/>
  <c r="G155" i="1"/>
  <c r="G156" i="1"/>
  <c r="G159" i="1"/>
  <c r="G161" i="1"/>
  <c r="G163" i="1"/>
  <c r="G164" i="1"/>
  <c r="G147" i="1"/>
  <c r="G114" i="1"/>
  <c r="G115" i="1"/>
  <c r="G117" i="1"/>
  <c r="G118" i="1"/>
  <c r="G120" i="1"/>
  <c r="G121" i="1"/>
  <c r="G122" i="1"/>
  <c r="G123" i="1"/>
  <c r="G125" i="1"/>
  <c r="G127" i="1"/>
  <c r="G129" i="1"/>
  <c r="G132" i="1"/>
  <c r="G113" i="1"/>
  <c r="G79" i="1"/>
  <c r="G80" i="1"/>
  <c r="G81" i="1"/>
  <c r="G82" i="1"/>
  <c r="G83" i="1"/>
  <c r="G88" i="1"/>
  <c r="G89" i="1"/>
  <c r="G90" i="1"/>
  <c r="G92" i="1"/>
  <c r="G93" i="1"/>
  <c r="G95" i="1"/>
  <c r="G97" i="1"/>
  <c r="G43" i="1"/>
  <c r="G45" i="1"/>
  <c r="G46" i="1"/>
  <c r="G47" i="1"/>
  <c r="G48" i="1"/>
  <c r="G49" i="1"/>
  <c r="G52" i="1"/>
  <c r="G57" i="1"/>
  <c r="G58" i="1"/>
  <c r="G59" i="1"/>
  <c r="G60" i="1"/>
  <c r="G61" i="1"/>
  <c r="G62" i="1"/>
  <c r="G64" i="1"/>
  <c r="G66" i="1"/>
  <c r="G41" i="1"/>
  <c r="G9" i="1"/>
  <c r="G15" i="1"/>
  <c r="G17" i="1"/>
  <c r="G19" i="1"/>
  <c r="G22" i="1"/>
  <c r="G25" i="1"/>
  <c r="G28" i="1"/>
  <c r="AA221" i="1"/>
  <c r="AA222" i="1" s="1"/>
  <c r="AA223" i="1" s="1"/>
  <c r="AA224" i="1"/>
  <c r="AA225" i="1" s="1"/>
  <c r="AA226" i="1"/>
  <c r="AA227" i="1"/>
  <c r="AA182" i="1"/>
  <c r="AA183" i="1" s="1"/>
  <c r="AA185" i="1"/>
  <c r="AA186" i="1"/>
  <c r="AA190" i="1"/>
  <c r="AA192" i="1" s="1"/>
  <c r="AA193" i="1"/>
  <c r="AA194" i="1" s="1"/>
  <c r="AA196" i="1"/>
  <c r="AA197" i="1" s="1"/>
  <c r="AA149" i="1"/>
  <c r="AA150" i="1"/>
  <c r="AA151" i="1"/>
  <c r="AA152" i="1"/>
  <c r="AA155" i="1"/>
  <c r="AA156" i="1"/>
  <c r="AA159" i="1"/>
  <c r="AA160" i="1" s="1"/>
  <c r="AA161" i="1"/>
  <c r="AA162" i="1" s="1"/>
  <c r="AA163" i="1"/>
  <c r="AA164" i="1"/>
  <c r="AA120" i="1"/>
  <c r="AA121" i="1"/>
  <c r="AA122" i="1"/>
  <c r="AA123" i="1"/>
  <c r="AA127" i="1"/>
  <c r="AA129" i="1"/>
  <c r="AA131" i="1" s="1"/>
  <c r="AA132" i="1"/>
  <c r="AA143" i="1" s="1"/>
  <c r="AA114" i="1"/>
  <c r="AA115" i="1"/>
  <c r="AA117" i="1"/>
  <c r="AA118" i="1"/>
  <c r="AA113" i="1"/>
  <c r="AA79" i="1"/>
  <c r="AA80" i="1"/>
  <c r="AA81" i="1"/>
  <c r="AA82" i="1"/>
  <c r="AA83" i="1"/>
  <c r="AA88" i="1"/>
  <c r="AA89" i="1"/>
  <c r="AA90" i="1"/>
  <c r="AA92" i="1"/>
  <c r="AA93" i="1"/>
  <c r="AA95" i="1"/>
  <c r="AA96" i="1" s="1"/>
  <c r="AA97" i="1"/>
  <c r="AA98" i="1" s="1"/>
  <c r="AA43" i="1"/>
  <c r="AA45" i="1"/>
  <c r="AA46" i="1"/>
  <c r="AA47" i="1"/>
  <c r="AA48" i="1"/>
  <c r="AA49" i="1"/>
  <c r="AA52" i="1"/>
  <c r="AA55" i="1" s="1"/>
  <c r="AA57" i="1"/>
  <c r="AA58" i="1"/>
  <c r="AA59" i="1"/>
  <c r="AA60" i="1"/>
  <c r="AA61" i="1"/>
  <c r="AA62" i="1"/>
  <c r="AA64" i="1"/>
  <c r="AA65" i="1" s="1"/>
  <c r="AA66" i="1"/>
  <c r="AA75" i="1" s="1"/>
  <c r="AA76" i="1" s="1"/>
  <c r="AA77" i="1" s="1"/>
  <c r="AA41" i="1"/>
  <c r="AA9" i="1"/>
  <c r="AA15" i="1"/>
  <c r="AA16" i="1" s="1"/>
  <c r="AA17" i="1"/>
  <c r="AA18" i="1" s="1"/>
  <c r="AA19" i="1"/>
  <c r="AA21" i="1" s="1"/>
  <c r="AA22" i="1"/>
  <c r="AA24" i="1" s="1"/>
  <c r="AA28" i="1"/>
  <c r="AA29" i="1" s="1"/>
  <c r="AA30" i="1" s="1"/>
  <c r="J4" i="1"/>
  <c r="R4" i="1"/>
  <c r="T228" i="1"/>
  <c r="U228" i="1"/>
  <c r="V228" i="1"/>
  <c r="W228" i="1"/>
  <c r="X228" i="1"/>
  <c r="Y228" i="1"/>
  <c r="Z228" i="1"/>
  <c r="T225" i="1"/>
  <c r="U225" i="1"/>
  <c r="V225" i="1"/>
  <c r="W225" i="1"/>
  <c r="X225" i="1"/>
  <c r="Y225" i="1"/>
  <c r="Z225" i="1"/>
  <c r="T222" i="1"/>
  <c r="T223" i="1" s="1"/>
  <c r="U222" i="1"/>
  <c r="U223" i="1" s="1"/>
  <c r="V222" i="1"/>
  <c r="V223" i="1" s="1"/>
  <c r="W222" i="1"/>
  <c r="W223" i="1" s="1"/>
  <c r="X222" i="1"/>
  <c r="X223" i="1" s="1"/>
  <c r="Y222" i="1"/>
  <c r="Y223" i="1" s="1"/>
  <c r="Z222" i="1"/>
  <c r="Z223" i="1" s="1"/>
  <c r="T194" i="1"/>
  <c r="U194" i="1"/>
  <c r="V194" i="1"/>
  <c r="W194" i="1"/>
  <c r="X194" i="1"/>
  <c r="Y194" i="1"/>
  <c r="Z194" i="1"/>
  <c r="T165" i="1"/>
  <c r="U165" i="1"/>
  <c r="V165" i="1"/>
  <c r="W165" i="1"/>
  <c r="X165" i="1"/>
  <c r="Y165" i="1"/>
  <c r="Z165" i="1"/>
  <c r="T162" i="1"/>
  <c r="U162" i="1"/>
  <c r="V162" i="1"/>
  <c r="W162" i="1"/>
  <c r="X162" i="1"/>
  <c r="Y162" i="1"/>
  <c r="Z162" i="1"/>
  <c r="T157" i="1"/>
  <c r="U157" i="1"/>
  <c r="V157" i="1"/>
  <c r="W157" i="1"/>
  <c r="X157" i="1"/>
  <c r="Y157" i="1"/>
  <c r="Z157" i="1"/>
  <c r="T153" i="1"/>
  <c r="U153" i="1"/>
  <c r="V153" i="1"/>
  <c r="W153" i="1"/>
  <c r="X153" i="1"/>
  <c r="Y153" i="1"/>
  <c r="Z153" i="1"/>
  <c r="T124" i="1"/>
  <c r="U124" i="1"/>
  <c r="V124" i="1"/>
  <c r="W124" i="1"/>
  <c r="X124" i="1"/>
  <c r="Y124" i="1"/>
  <c r="Z124" i="1"/>
  <c r="T116" i="1"/>
  <c r="U116" i="1"/>
  <c r="V116" i="1"/>
  <c r="W116" i="1"/>
  <c r="X116" i="1"/>
  <c r="Y116" i="1"/>
  <c r="Z116" i="1"/>
  <c r="T98" i="1"/>
  <c r="U98" i="1"/>
  <c r="V98" i="1"/>
  <c r="W98" i="1"/>
  <c r="X98" i="1"/>
  <c r="Y98" i="1"/>
  <c r="Z98" i="1"/>
  <c r="T96" i="1"/>
  <c r="U96" i="1"/>
  <c r="V96" i="1"/>
  <c r="W96" i="1"/>
  <c r="X96" i="1"/>
  <c r="Y96" i="1"/>
  <c r="Z96" i="1"/>
  <c r="T94" i="1"/>
  <c r="U94" i="1"/>
  <c r="V94" i="1"/>
  <c r="W94" i="1"/>
  <c r="X94" i="1"/>
  <c r="Y94" i="1"/>
  <c r="Z94" i="1"/>
  <c r="T91" i="1"/>
  <c r="U91" i="1"/>
  <c r="V91" i="1"/>
  <c r="W91" i="1"/>
  <c r="X91" i="1"/>
  <c r="Y91" i="1"/>
  <c r="Z91" i="1"/>
  <c r="T84" i="1"/>
  <c r="U84" i="1"/>
  <c r="V84" i="1"/>
  <c r="W84" i="1"/>
  <c r="X84" i="1"/>
  <c r="Y84" i="1"/>
  <c r="Z84" i="1"/>
  <c r="T65" i="1"/>
  <c r="U65" i="1"/>
  <c r="V65" i="1"/>
  <c r="W65" i="1"/>
  <c r="X65" i="1"/>
  <c r="Y65" i="1"/>
  <c r="Z65" i="1"/>
  <c r="T63" i="1"/>
  <c r="U63" i="1"/>
  <c r="V63" i="1"/>
  <c r="W63" i="1"/>
  <c r="X63" i="1"/>
  <c r="Y63" i="1"/>
  <c r="Z63" i="1"/>
  <c r="T50" i="1"/>
  <c r="U50" i="1"/>
  <c r="V50" i="1"/>
  <c r="W50" i="1"/>
  <c r="X50" i="1"/>
  <c r="Y50" i="1"/>
  <c r="Z50" i="1"/>
  <c r="T29" i="1"/>
  <c r="T30" i="1" s="1"/>
  <c r="U29" i="1"/>
  <c r="U30" i="1" s="1"/>
  <c r="V29" i="1"/>
  <c r="V30" i="1" s="1"/>
  <c r="W29" i="1"/>
  <c r="W30" i="1" s="1"/>
  <c r="X29" i="1"/>
  <c r="X30" i="1" s="1"/>
  <c r="Y29" i="1"/>
  <c r="Y30" i="1" s="1"/>
  <c r="Z29" i="1"/>
  <c r="Z30" i="1" s="1"/>
  <c r="T26" i="1"/>
  <c r="U26" i="1"/>
  <c r="V26" i="1"/>
  <c r="W26" i="1"/>
  <c r="X26" i="1"/>
  <c r="Y26" i="1"/>
  <c r="Z26" i="1"/>
  <c r="U18" i="1"/>
  <c r="V18" i="1"/>
  <c r="W18" i="1"/>
  <c r="X18" i="1"/>
  <c r="Y18" i="1"/>
  <c r="Z18" i="1"/>
  <c r="T16" i="1"/>
  <c r="U16" i="1"/>
  <c r="V16" i="1"/>
  <c r="W16" i="1"/>
  <c r="X16" i="1"/>
  <c r="Y16" i="1"/>
  <c r="Z16" i="1"/>
  <c r="R243" i="1"/>
  <c r="R242" i="1"/>
  <c r="S228" i="1"/>
  <c r="S225" i="1"/>
  <c r="S222" i="1"/>
  <c r="S223" i="1" s="1"/>
  <c r="S194" i="1"/>
  <c r="S187" i="1"/>
  <c r="S165" i="1"/>
  <c r="S162" i="1"/>
  <c r="S157" i="1"/>
  <c r="S153" i="1"/>
  <c r="S124" i="1"/>
  <c r="S116" i="1"/>
  <c r="S98" i="1"/>
  <c r="S96" i="1"/>
  <c r="S94" i="1"/>
  <c r="S91" i="1"/>
  <c r="S84" i="1"/>
  <c r="S65" i="1"/>
  <c r="S63" i="1"/>
  <c r="S50" i="1"/>
  <c r="S29" i="1"/>
  <c r="S30" i="1" s="1"/>
  <c r="S26" i="1"/>
  <c r="S18" i="1"/>
  <c r="S16" i="1"/>
  <c r="L228" i="1"/>
  <c r="M228" i="1"/>
  <c r="N228" i="1"/>
  <c r="O228" i="1"/>
  <c r="P228" i="1"/>
  <c r="K228" i="1"/>
  <c r="L225" i="1"/>
  <c r="M225" i="1"/>
  <c r="N225" i="1"/>
  <c r="O225" i="1"/>
  <c r="P225" i="1"/>
  <c r="K225" i="1"/>
  <c r="L222" i="1"/>
  <c r="L223" i="1" s="1"/>
  <c r="M222" i="1"/>
  <c r="M223" i="1" s="1"/>
  <c r="N222" i="1"/>
  <c r="N223" i="1" s="1"/>
  <c r="O222" i="1"/>
  <c r="O223" i="1" s="1"/>
  <c r="P222" i="1"/>
  <c r="P223" i="1" s="1"/>
  <c r="K222" i="1"/>
  <c r="K223" i="1" s="1"/>
  <c r="L194" i="1"/>
  <c r="M194" i="1"/>
  <c r="N194" i="1"/>
  <c r="O194" i="1"/>
  <c r="P194" i="1"/>
  <c r="K187" i="1"/>
  <c r="L165" i="1"/>
  <c r="M165" i="1"/>
  <c r="N165" i="1"/>
  <c r="O165" i="1"/>
  <c r="P165" i="1"/>
  <c r="K165" i="1"/>
  <c r="L162" i="1"/>
  <c r="M162" i="1"/>
  <c r="N162" i="1"/>
  <c r="O162" i="1"/>
  <c r="P162" i="1"/>
  <c r="L157" i="1"/>
  <c r="M157" i="1"/>
  <c r="N157" i="1"/>
  <c r="O157" i="1"/>
  <c r="P157" i="1"/>
  <c r="K157" i="1"/>
  <c r="L153" i="1"/>
  <c r="M153" i="1"/>
  <c r="N153" i="1"/>
  <c r="O153" i="1"/>
  <c r="P153" i="1"/>
  <c r="K153" i="1"/>
  <c r="L124" i="1"/>
  <c r="M124" i="1"/>
  <c r="N124" i="1"/>
  <c r="O124" i="1"/>
  <c r="P124" i="1"/>
  <c r="K124" i="1"/>
  <c r="L116" i="1"/>
  <c r="M116" i="1"/>
  <c r="N116" i="1"/>
  <c r="O116" i="1"/>
  <c r="P116" i="1"/>
  <c r="K116" i="1"/>
  <c r="L98" i="1"/>
  <c r="M98" i="1"/>
  <c r="N98" i="1"/>
  <c r="O98" i="1"/>
  <c r="P98" i="1"/>
  <c r="K98" i="1"/>
  <c r="L96" i="1"/>
  <c r="M96" i="1"/>
  <c r="N96" i="1"/>
  <c r="O96" i="1"/>
  <c r="P96" i="1"/>
  <c r="K96" i="1"/>
  <c r="L94" i="1"/>
  <c r="M94" i="1"/>
  <c r="N94" i="1"/>
  <c r="O94" i="1"/>
  <c r="P94" i="1"/>
  <c r="K94" i="1"/>
  <c r="L91" i="1"/>
  <c r="M91" i="1"/>
  <c r="N91" i="1"/>
  <c r="O91" i="1"/>
  <c r="P91" i="1"/>
  <c r="K91" i="1"/>
  <c r="L84" i="1"/>
  <c r="M84" i="1"/>
  <c r="N84" i="1"/>
  <c r="O84" i="1"/>
  <c r="P84" i="1"/>
  <c r="K84" i="1"/>
  <c r="L65" i="1"/>
  <c r="M65" i="1"/>
  <c r="N65" i="1"/>
  <c r="O65" i="1"/>
  <c r="P65" i="1"/>
  <c r="K65" i="1"/>
  <c r="L63" i="1"/>
  <c r="M63" i="1"/>
  <c r="N63" i="1"/>
  <c r="O63" i="1"/>
  <c r="P63" i="1"/>
  <c r="K63" i="1"/>
  <c r="L50" i="1"/>
  <c r="M50" i="1"/>
  <c r="N50" i="1"/>
  <c r="O50" i="1"/>
  <c r="P50" i="1"/>
  <c r="K50" i="1"/>
  <c r="L29" i="1"/>
  <c r="L30" i="1" s="1"/>
  <c r="M29" i="1"/>
  <c r="M30" i="1" s="1"/>
  <c r="N29" i="1"/>
  <c r="N30" i="1" s="1"/>
  <c r="O29" i="1"/>
  <c r="O30" i="1" s="1"/>
  <c r="P29" i="1"/>
  <c r="P30" i="1" s="1"/>
  <c r="L26" i="1"/>
  <c r="M26" i="1"/>
  <c r="N26" i="1"/>
  <c r="O26" i="1"/>
  <c r="P26" i="1"/>
  <c r="L18" i="1"/>
  <c r="M18" i="1"/>
  <c r="N18" i="1"/>
  <c r="O18" i="1"/>
  <c r="P18" i="1"/>
  <c r="L16" i="1"/>
  <c r="M16" i="1"/>
  <c r="N16" i="1"/>
  <c r="O16" i="1"/>
  <c r="P16" i="1"/>
  <c r="P2" i="1"/>
  <c r="AA2" i="1" s="1"/>
  <c r="J243" i="1"/>
  <c r="J242" i="1"/>
  <c r="K194" i="1"/>
  <c r="K162" i="1"/>
  <c r="K29" i="1"/>
  <c r="K30" i="1" s="1"/>
  <c r="K26" i="1"/>
  <c r="K18" i="1"/>
  <c r="K16" i="1"/>
  <c r="E222" i="1"/>
  <c r="C222" i="1"/>
  <c r="E225" i="1"/>
  <c r="C225" i="1"/>
  <c r="D228" i="1"/>
  <c r="G110" i="29" s="1"/>
  <c r="E228" i="1"/>
  <c r="C228" i="1"/>
  <c r="B243" i="1"/>
  <c r="B242" i="1"/>
  <c r="F197" i="1"/>
  <c r="D194" i="1"/>
  <c r="H194" i="1" s="1"/>
  <c r="E194" i="1"/>
  <c r="I93" i="29" s="1"/>
  <c r="F194" i="1"/>
  <c r="C194" i="1"/>
  <c r="F93" i="29" s="1"/>
  <c r="F192" i="1"/>
  <c r="F187" i="1"/>
  <c r="C187" i="1"/>
  <c r="F91" i="29" s="1"/>
  <c r="F183" i="1"/>
  <c r="E165" i="1"/>
  <c r="I85" i="29" s="1"/>
  <c r="F165" i="1"/>
  <c r="C165" i="1"/>
  <c r="F85" i="29" s="1"/>
  <c r="E162" i="1"/>
  <c r="I84" i="29" s="1"/>
  <c r="F162" i="1"/>
  <c r="C162" i="1"/>
  <c r="F84" i="29" s="1"/>
  <c r="I83" i="29"/>
  <c r="F160" i="1"/>
  <c r="F83" i="29"/>
  <c r="E157" i="1"/>
  <c r="I81" i="29" s="1"/>
  <c r="I80" i="29" s="1"/>
  <c r="K80" i="29" s="1"/>
  <c r="F157" i="1"/>
  <c r="C157" i="1"/>
  <c r="F81" i="29" s="1"/>
  <c r="F80" i="29" s="1"/>
  <c r="E153" i="1"/>
  <c r="I79" i="29" s="1"/>
  <c r="F153" i="1"/>
  <c r="C153" i="1"/>
  <c r="F79" i="29" s="1"/>
  <c r="F131" i="1"/>
  <c r="I75" i="29"/>
  <c r="F128" i="1"/>
  <c r="F75" i="29"/>
  <c r="E124" i="1"/>
  <c r="F124" i="1"/>
  <c r="C124" i="1"/>
  <c r="F74" i="29" s="1"/>
  <c r="F119" i="1"/>
  <c r="E116" i="1"/>
  <c r="I72" i="29" s="1"/>
  <c r="F116" i="1"/>
  <c r="C116" i="1"/>
  <c r="F72" i="29" s="1"/>
  <c r="E98" i="1"/>
  <c r="I69" i="29" s="1"/>
  <c r="F98" i="1"/>
  <c r="C98" i="1"/>
  <c r="F69" i="29" s="1"/>
  <c r="E96" i="1"/>
  <c r="I68" i="29" s="1"/>
  <c r="F96" i="1"/>
  <c r="F107" i="1" s="1"/>
  <c r="C96" i="1"/>
  <c r="F68" i="29" s="1"/>
  <c r="E94" i="1"/>
  <c r="I67" i="29" s="1"/>
  <c r="C94" i="1"/>
  <c r="F67" i="29" s="1"/>
  <c r="E91" i="1"/>
  <c r="I66" i="29" s="1"/>
  <c r="F91" i="1"/>
  <c r="C91" i="1"/>
  <c r="F66" i="29" s="1"/>
  <c r="E84" i="1"/>
  <c r="I64" i="29" s="1"/>
  <c r="F84" i="1"/>
  <c r="C84" i="1"/>
  <c r="F64" i="29" s="1"/>
  <c r="E65" i="1"/>
  <c r="I60" i="29" s="1"/>
  <c r="F65" i="1"/>
  <c r="C65" i="1"/>
  <c r="F60" i="29" s="1"/>
  <c r="E63" i="1"/>
  <c r="I59" i="29" s="1"/>
  <c r="F63" i="1"/>
  <c r="C63" i="1"/>
  <c r="F59" i="29" s="1"/>
  <c r="F55" i="1"/>
  <c r="E50" i="1"/>
  <c r="I52" i="29" s="1"/>
  <c r="F50" i="1"/>
  <c r="C50" i="1"/>
  <c r="F52" i="29" s="1"/>
  <c r="F51" i="29" s="1"/>
  <c r="F47" i="29" s="1"/>
  <c r="F44" i="1"/>
  <c r="D29" i="1"/>
  <c r="D30" i="1" s="1"/>
  <c r="G7" i="28" s="1"/>
  <c r="H7" i="28" s="1"/>
  <c r="E29" i="1"/>
  <c r="F29" i="1"/>
  <c r="F30" i="1" s="1"/>
  <c r="D26" i="1"/>
  <c r="E26" i="1"/>
  <c r="F26" i="1"/>
  <c r="F24" i="1"/>
  <c r="F21" i="1"/>
  <c r="D18" i="1"/>
  <c r="E18" i="1"/>
  <c r="F18" i="1"/>
  <c r="D16" i="1"/>
  <c r="E16" i="1"/>
  <c r="F16" i="1"/>
  <c r="F12" i="1"/>
  <c r="C29" i="1"/>
  <c r="C30" i="1" s="1"/>
  <c r="F7" i="28" s="1"/>
  <c r="C26" i="1"/>
  <c r="C18" i="1"/>
  <c r="C16" i="1"/>
  <c r="I74" i="29" l="1"/>
  <c r="J74" i="29" s="1"/>
  <c r="AA124" i="1"/>
  <c r="J84" i="29"/>
  <c r="AA128" i="1"/>
  <c r="AA119" i="1"/>
  <c r="I82" i="29"/>
  <c r="K82" i="29" s="1"/>
  <c r="I90" i="29"/>
  <c r="J67" i="29"/>
  <c r="J75" i="29"/>
  <c r="J79" i="29"/>
  <c r="J85" i="29"/>
  <c r="J68" i="29"/>
  <c r="H110" i="29"/>
  <c r="H102" i="29" s="1"/>
  <c r="H101" i="29" s="1"/>
  <c r="H45" i="29" s="1"/>
  <c r="G102" i="29"/>
  <c r="G101" i="29" s="1"/>
  <c r="G45" i="29" s="1"/>
  <c r="E223" i="1"/>
  <c r="E229" i="1" s="1"/>
  <c r="I10" i="28" s="1"/>
  <c r="I107" i="29"/>
  <c r="I103" i="29" s="1"/>
  <c r="C27" i="1"/>
  <c r="F6" i="28" s="1"/>
  <c r="F8" i="28" s="1"/>
  <c r="J60" i="29"/>
  <c r="C223" i="1"/>
  <c r="F107" i="29"/>
  <c r="F103" i="29" s="1"/>
  <c r="F90" i="29"/>
  <c r="J91" i="29"/>
  <c r="F82" i="29"/>
  <c r="J83" i="29"/>
  <c r="F70" i="29"/>
  <c r="F63" i="29"/>
  <c r="J66" i="29"/>
  <c r="F58" i="29"/>
  <c r="J72" i="29"/>
  <c r="J64" i="29"/>
  <c r="I63" i="29"/>
  <c r="I58" i="29"/>
  <c r="J59" i="29"/>
  <c r="I51" i="29"/>
  <c r="J52" i="29"/>
  <c r="E30" i="1"/>
  <c r="I7" i="28" s="1"/>
  <c r="T27" i="1"/>
  <c r="T32" i="1" s="1"/>
  <c r="T242" i="1" s="1"/>
  <c r="N27" i="1"/>
  <c r="N32" i="1" s="1"/>
  <c r="N242" i="1" s="1"/>
  <c r="L27" i="1"/>
  <c r="L32" i="1" s="1"/>
  <c r="L242" i="1" s="1"/>
  <c r="M27" i="1"/>
  <c r="M32" i="1" s="1"/>
  <c r="M242" i="1" s="1"/>
  <c r="Z154" i="1"/>
  <c r="K27" i="1"/>
  <c r="K32" i="1" s="1"/>
  <c r="K242" i="1" s="1"/>
  <c r="D27" i="1"/>
  <c r="G6" i="28" s="1"/>
  <c r="Y27" i="1"/>
  <c r="Y32" i="1" s="1"/>
  <c r="Y242" i="1" s="1"/>
  <c r="AA187" i="1"/>
  <c r="AA195" i="1" s="1"/>
  <c r="S27" i="1"/>
  <c r="S32" i="1" s="1"/>
  <c r="S242" i="1" s="1"/>
  <c r="P27" i="1"/>
  <c r="P32" i="1" s="1"/>
  <c r="P242" i="1" s="1"/>
  <c r="O27" i="1"/>
  <c r="O32" i="1" s="1"/>
  <c r="O242" i="1" s="1"/>
  <c r="Z27" i="1"/>
  <c r="Z32" i="1" s="1"/>
  <c r="Z242" i="1" s="1"/>
  <c r="V27" i="1"/>
  <c r="V32" i="1" s="1"/>
  <c r="V242" i="1" s="1"/>
  <c r="P107" i="1"/>
  <c r="L107" i="1"/>
  <c r="N154" i="1"/>
  <c r="X27" i="1"/>
  <c r="X32" i="1" s="1"/>
  <c r="X242" i="1" s="1"/>
  <c r="Y184" i="1"/>
  <c r="U184" i="1"/>
  <c r="E27" i="1"/>
  <c r="W27" i="1"/>
  <c r="W32" i="1" s="1"/>
  <c r="W242" i="1" s="1"/>
  <c r="U27" i="1"/>
  <c r="U32" i="1" s="1"/>
  <c r="U242" i="1" s="1"/>
  <c r="P184" i="1"/>
  <c r="X184" i="1"/>
  <c r="T184" i="1"/>
  <c r="L184" i="1"/>
  <c r="M184" i="1"/>
  <c r="E184" i="1"/>
  <c r="K184" i="1"/>
  <c r="S184" i="1"/>
  <c r="C184" i="1"/>
  <c r="O184" i="1"/>
  <c r="W184" i="1"/>
  <c r="N184" i="1"/>
  <c r="Z184" i="1"/>
  <c r="V184" i="1"/>
  <c r="AA44" i="1"/>
  <c r="O78" i="1"/>
  <c r="O107" i="1"/>
  <c r="K154" i="1"/>
  <c r="X154" i="1"/>
  <c r="T154" i="1"/>
  <c r="E154" i="1"/>
  <c r="M154" i="1"/>
  <c r="V78" i="1"/>
  <c r="T107" i="1"/>
  <c r="W154" i="1"/>
  <c r="C154" i="1"/>
  <c r="P154" i="1"/>
  <c r="L154" i="1"/>
  <c r="S154" i="1"/>
  <c r="V154" i="1"/>
  <c r="Z78" i="1"/>
  <c r="X107" i="1"/>
  <c r="O154" i="1"/>
  <c r="Y154" i="1"/>
  <c r="U154" i="1"/>
  <c r="E78" i="1"/>
  <c r="U78" i="1"/>
  <c r="C107" i="1"/>
  <c r="W107" i="1"/>
  <c r="N78" i="1"/>
  <c r="X78" i="1"/>
  <c r="T78" i="1"/>
  <c r="Z107" i="1"/>
  <c r="V107" i="1"/>
  <c r="Y78" i="1"/>
  <c r="N107" i="1"/>
  <c r="C78" i="1"/>
  <c r="E107" i="1"/>
  <c r="H107" i="1" s="1"/>
  <c r="K107" i="1"/>
  <c r="M107" i="1"/>
  <c r="S107" i="1"/>
  <c r="W78" i="1"/>
  <c r="Y107" i="1"/>
  <c r="U107" i="1"/>
  <c r="K78" i="1"/>
  <c r="M78" i="1"/>
  <c r="S78" i="1"/>
  <c r="P78" i="1"/>
  <c r="L78" i="1"/>
  <c r="K229" i="1"/>
  <c r="S229" i="1"/>
  <c r="D229" i="1"/>
  <c r="G10" i="28" s="1"/>
  <c r="H10" i="28" s="1"/>
  <c r="O229" i="1"/>
  <c r="P229" i="1"/>
  <c r="L229" i="1"/>
  <c r="AA12" i="1"/>
  <c r="AA27" i="1" s="1"/>
  <c r="G194" i="1"/>
  <c r="H12" i="1"/>
  <c r="H119" i="1"/>
  <c r="Z229" i="1"/>
  <c r="V229" i="1"/>
  <c r="H65" i="1"/>
  <c r="H222" i="1"/>
  <c r="H160" i="1"/>
  <c r="H55" i="1"/>
  <c r="H24" i="1"/>
  <c r="G160" i="1"/>
  <c r="H228" i="1"/>
  <c r="H225" i="1"/>
  <c r="G96" i="1"/>
  <c r="H96" i="1"/>
  <c r="G65" i="1"/>
  <c r="H30" i="1"/>
  <c r="H26" i="1"/>
  <c r="G98" i="1"/>
  <c r="H98" i="1"/>
  <c r="H63" i="1"/>
  <c r="G55" i="1"/>
  <c r="AA116" i="1"/>
  <c r="H197" i="1"/>
  <c r="H192" i="1"/>
  <c r="H187" i="1"/>
  <c r="H183" i="1"/>
  <c r="H165" i="1"/>
  <c r="H162" i="1"/>
  <c r="H157" i="1"/>
  <c r="H153" i="1"/>
  <c r="H131" i="1"/>
  <c r="H128" i="1"/>
  <c r="H124" i="1"/>
  <c r="H116" i="1"/>
  <c r="H94" i="1"/>
  <c r="H91" i="1"/>
  <c r="H84" i="1"/>
  <c r="G63" i="1"/>
  <c r="G50" i="1"/>
  <c r="H50" i="1"/>
  <c r="H44" i="1"/>
  <c r="G44" i="1"/>
  <c r="G30" i="1"/>
  <c r="G18" i="1"/>
  <c r="H18" i="1"/>
  <c r="H16" i="1"/>
  <c r="H21" i="1"/>
  <c r="Z195" i="1"/>
  <c r="V195" i="1"/>
  <c r="Y229" i="1"/>
  <c r="U229" i="1"/>
  <c r="AA91" i="1"/>
  <c r="AA153" i="1"/>
  <c r="AA165" i="1"/>
  <c r="AA184" i="1" s="1"/>
  <c r="AA157" i="1"/>
  <c r="G12" i="1"/>
  <c r="G24" i="1"/>
  <c r="G84" i="1"/>
  <c r="G91" i="1"/>
  <c r="G94" i="1"/>
  <c r="G228" i="1"/>
  <c r="G225" i="1"/>
  <c r="G222" i="1"/>
  <c r="Y195" i="1"/>
  <c r="U195" i="1"/>
  <c r="X229" i="1"/>
  <c r="T229" i="1"/>
  <c r="AA94" i="1"/>
  <c r="AA84" i="1"/>
  <c r="AA228" i="1"/>
  <c r="AA63" i="1"/>
  <c r="AA78" i="1" s="1"/>
  <c r="AA50" i="1"/>
  <c r="G21" i="1"/>
  <c r="G116" i="1"/>
  <c r="G124" i="1"/>
  <c r="G131" i="1"/>
  <c r="G153" i="1"/>
  <c r="G16" i="1"/>
  <c r="G26" i="1"/>
  <c r="X195" i="1"/>
  <c r="T195" i="1"/>
  <c r="W229" i="1"/>
  <c r="G119" i="1"/>
  <c r="G128" i="1"/>
  <c r="G157" i="1"/>
  <c r="G165" i="1"/>
  <c r="G183" i="1"/>
  <c r="G187" i="1"/>
  <c r="G192" i="1"/>
  <c r="G197" i="1"/>
  <c r="W195" i="1"/>
  <c r="H29" i="1"/>
  <c r="G29" i="1"/>
  <c r="G162" i="1"/>
  <c r="P195" i="1"/>
  <c r="L195" i="1"/>
  <c r="M229" i="1"/>
  <c r="M195" i="1"/>
  <c r="N195" i="1"/>
  <c r="N229" i="1"/>
  <c r="S195" i="1"/>
  <c r="O56" i="1"/>
  <c r="O195" i="1"/>
  <c r="K195" i="1"/>
  <c r="K56" i="1"/>
  <c r="M56" i="1"/>
  <c r="S56" i="1"/>
  <c r="X56" i="1"/>
  <c r="T56" i="1"/>
  <c r="N56" i="1"/>
  <c r="Y56" i="1"/>
  <c r="U56" i="1"/>
  <c r="Z56" i="1"/>
  <c r="V56" i="1"/>
  <c r="P56" i="1"/>
  <c r="L56" i="1"/>
  <c r="W56" i="1"/>
  <c r="C195" i="1"/>
  <c r="D56" i="1"/>
  <c r="F154" i="1"/>
  <c r="D207" i="1"/>
  <c r="G9" i="28" s="1"/>
  <c r="F195" i="1"/>
  <c r="E56" i="1"/>
  <c r="E195" i="1"/>
  <c r="F94" i="1"/>
  <c r="F184" i="1"/>
  <c r="F27" i="1"/>
  <c r="F32" i="1" s="1"/>
  <c r="F56" i="1"/>
  <c r="C56" i="1"/>
  <c r="I70" i="29" l="1"/>
  <c r="K70" i="29" s="1"/>
  <c r="J82" i="29"/>
  <c r="I102" i="29"/>
  <c r="K103" i="29"/>
  <c r="I89" i="29"/>
  <c r="K89" i="29" s="1"/>
  <c r="K90" i="29"/>
  <c r="D32" i="1"/>
  <c r="G11" i="28"/>
  <c r="H9" i="28"/>
  <c r="H11" i="28" s="1"/>
  <c r="J103" i="29"/>
  <c r="F102" i="29"/>
  <c r="F89" i="29"/>
  <c r="J90" i="29"/>
  <c r="F57" i="29"/>
  <c r="K10" i="28"/>
  <c r="J63" i="29"/>
  <c r="K63" i="29"/>
  <c r="J58" i="29"/>
  <c r="K58" i="29"/>
  <c r="K51" i="29"/>
  <c r="J51" i="29"/>
  <c r="I47" i="29"/>
  <c r="E32" i="1"/>
  <c r="E242" i="1" s="1"/>
  <c r="I6" i="28"/>
  <c r="Y207" i="1"/>
  <c r="Y230" i="1" s="1"/>
  <c r="Y243" i="1" s="1"/>
  <c r="Y244" i="1" s="1"/>
  <c r="Y247" i="1" s="1"/>
  <c r="P207" i="1"/>
  <c r="P230" i="1" s="1"/>
  <c r="P243" i="1" s="1"/>
  <c r="P244" i="1" s="1"/>
  <c r="P247" i="1" s="1"/>
  <c r="K207" i="1"/>
  <c r="K230" i="1" s="1"/>
  <c r="K243" i="1" s="1"/>
  <c r="K244" i="1" s="1"/>
  <c r="K247" i="1" s="1"/>
  <c r="Z207" i="1"/>
  <c r="Z230" i="1" s="1"/>
  <c r="Z243" i="1" s="1"/>
  <c r="Z244" i="1" s="1"/>
  <c r="Z247" i="1" s="1"/>
  <c r="O207" i="1"/>
  <c r="O230" i="1" s="1"/>
  <c r="O243" i="1" s="1"/>
  <c r="O244" i="1" s="1"/>
  <c r="O247" i="1" s="1"/>
  <c r="V207" i="1"/>
  <c r="V230" i="1" s="1"/>
  <c r="V243" i="1" s="1"/>
  <c r="V244" i="1" s="1"/>
  <c r="V247" i="1" s="1"/>
  <c r="N207" i="1"/>
  <c r="N230" i="1" s="1"/>
  <c r="N243" i="1" s="1"/>
  <c r="N244" i="1" s="1"/>
  <c r="N247" i="1" s="1"/>
  <c r="S207" i="1"/>
  <c r="S230" i="1" s="1"/>
  <c r="S243" i="1" s="1"/>
  <c r="S244" i="1" s="1"/>
  <c r="S247" i="1" s="1"/>
  <c r="X207" i="1"/>
  <c r="X230" i="1" s="1"/>
  <c r="X243" i="1" s="1"/>
  <c r="X244" i="1" s="1"/>
  <c r="X247" i="1" s="1"/>
  <c r="L207" i="1"/>
  <c r="L230" i="1" s="1"/>
  <c r="L243" i="1" s="1"/>
  <c r="L244" i="1" s="1"/>
  <c r="L247" i="1" s="1"/>
  <c r="M207" i="1"/>
  <c r="M230" i="1" s="1"/>
  <c r="M243" i="1" s="1"/>
  <c r="M244" i="1" s="1"/>
  <c r="M247" i="1" s="1"/>
  <c r="E207" i="1"/>
  <c r="D230" i="1"/>
  <c r="U207" i="1"/>
  <c r="U230" i="1" s="1"/>
  <c r="U243" i="1" s="1"/>
  <c r="U244" i="1" s="1"/>
  <c r="U247" i="1" s="1"/>
  <c r="T207" i="1"/>
  <c r="T230" i="1" s="1"/>
  <c r="T243" i="1" s="1"/>
  <c r="T244" i="1" s="1"/>
  <c r="T247" i="1" s="1"/>
  <c r="C207" i="1"/>
  <c r="F9" i="28" s="1"/>
  <c r="W207" i="1"/>
  <c r="W230" i="1" s="1"/>
  <c r="W243" i="1" s="1"/>
  <c r="W244" i="1" s="1"/>
  <c r="W247" i="1" s="1"/>
  <c r="AA154" i="1"/>
  <c r="G107" i="1"/>
  <c r="AA107" i="1"/>
  <c r="AA229" i="1"/>
  <c r="AA32" i="1"/>
  <c r="AA242" i="1" s="1"/>
  <c r="H195" i="1"/>
  <c r="H184" i="1"/>
  <c r="H154" i="1"/>
  <c r="H78" i="1"/>
  <c r="G78" i="1"/>
  <c r="G56" i="1"/>
  <c r="AA56" i="1"/>
  <c r="H56" i="1"/>
  <c r="G195" i="1"/>
  <c r="H223" i="1"/>
  <c r="G154" i="1"/>
  <c r="C229" i="1"/>
  <c r="F10" i="28" s="1"/>
  <c r="J10" i="28" s="1"/>
  <c r="G223" i="1"/>
  <c r="G27" i="1"/>
  <c r="H27" i="1"/>
  <c r="G184" i="1"/>
  <c r="C32" i="1"/>
  <c r="G32" i="1" l="1"/>
  <c r="I57" i="29"/>
  <c r="I46" i="29" s="1"/>
  <c r="J70" i="29"/>
  <c r="F46" i="29"/>
  <c r="H32" i="1"/>
  <c r="C10" i="32"/>
  <c r="D12" i="32"/>
  <c r="G8" i="28"/>
  <c r="G12" i="28" s="1"/>
  <c r="H6" i="28"/>
  <c r="H8" i="28" s="1"/>
  <c r="H12" i="28" s="1"/>
  <c r="I101" i="29"/>
  <c r="K101" i="29" s="1"/>
  <c r="K102" i="29"/>
  <c r="J89" i="29"/>
  <c r="F101" i="29"/>
  <c r="J102" i="29"/>
  <c r="F11" i="28"/>
  <c r="F12" i="28" s="1"/>
  <c r="K47" i="29"/>
  <c r="J47" i="29"/>
  <c r="E230" i="1"/>
  <c r="E243" i="1" s="1"/>
  <c r="I9" i="28"/>
  <c r="I8" i="28"/>
  <c r="J6" i="28"/>
  <c r="H207" i="1"/>
  <c r="AA207" i="1"/>
  <c r="AA230" i="1" s="1"/>
  <c r="AA243" i="1" s="1"/>
  <c r="AA244" i="1" s="1"/>
  <c r="AA247" i="1" s="1"/>
  <c r="C230" i="1"/>
  <c r="G207" i="1"/>
  <c r="G229" i="1"/>
  <c r="H229" i="1"/>
  <c r="D242" i="1"/>
  <c r="C242" i="1"/>
  <c r="G242" i="1" s="1"/>
  <c r="J57" i="29" l="1"/>
  <c r="K57" i="29"/>
  <c r="D11" i="32"/>
  <c r="D10" i="32" s="1"/>
  <c r="K6" i="28"/>
  <c r="I45" i="29"/>
  <c r="K45" i="29" s="1"/>
  <c r="J101" i="29"/>
  <c r="F45" i="29"/>
  <c r="G12" i="32"/>
  <c r="F12" i="32"/>
  <c r="K46" i="29"/>
  <c r="J46" i="29"/>
  <c r="I11" i="28"/>
  <c r="I12" i="28" s="1"/>
  <c r="J12" i="28" s="1"/>
  <c r="J9" i="28"/>
  <c r="K9" i="28"/>
  <c r="K8" i="28"/>
  <c r="J8" i="28"/>
  <c r="E244" i="1"/>
  <c r="E247" i="1" s="1"/>
  <c r="D243" i="1"/>
  <c r="H243" i="1" s="1"/>
  <c r="H230" i="1"/>
  <c r="H242" i="1"/>
  <c r="C243" i="1"/>
  <c r="G243" i="1" s="1"/>
  <c r="G230" i="1"/>
  <c r="J45" i="29" l="1"/>
  <c r="E10" i="32"/>
  <c r="G10" i="32" s="1"/>
  <c r="G11" i="32"/>
  <c r="B10" i="32"/>
  <c r="F11" i="32"/>
  <c r="K11" i="28"/>
  <c r="J11" i="28"/>
  <c r="D244" i="1"/>
  <c r="C244" i="1"/>
  <c r="C247" i="1" s="1"/>
  <c r="F10" i="32" l="1"/>
  <c r="G244" i="1"/>
  <c r="G247" i="1"/>
  <c r="H244" i="1"/>
  <c r="D247" i="1"/>
  <c r="H247" i="1" s="1"/>
</calcChain>
</file>

<file path=xl/sharedStrings.xml><?xml version="1.0" encoding="utf-8"?>
<sst xmlns="http://schemas.openxmlformats.org/spreadsheetml/2006/main" count="1013" uniqueCount="433">
  <si>
    <t>KAMATE NA DEPOZITE PO VIĐENJU</t>
  </si>
  <si>
    <t>PRIHODI OD PRUŽENIH USLUGA</t>
  </si>
  <si>
    <t>TEKUĆE DONACIJE OD OSTALIH SUBJ.IZVAN PR.</t>
  </si>
  <si>
    <t>PRIH. NADLEŽNOG PROR. ZA FIN.RASH.POSL.</t>
  </si>
  <si>
    <t>OSTALI PRIHODI</t>
  </si>
  <si>
    <t>P R I H O D I   UKUPNO</t>
  </si>
  <si>
    <t>KONTO</t>
  </si>
  <si>
    <t>NAZIV KONTA</t>
  </si>
  <si>
    <t>POMOĆI PROR.KOR.IZ PROR. KOJI NIJE NADLEŽAN</t>
  </si>
  <si>
    <t>TEKUĆE POMOĆI IZ DRŽ.PROR. PROR.KOR.JLP(R)S</t>
  </si>
  <si>
    <t>PRIHODI OD FINANCIJSKE IMOVINE</t>
  </si>
  <si>
    <t>PRIH. OD PRODAJE PR. I ROBE TE PRUŽENIH USL.</t>
  </si>
  <si>
    <t>DONACIJE OD PRAV. I FIZ. OSOBA IZVAN OPĆEG PROR.</t>
  </si>
  <si>
    <t>PRIH. IZ NADLEŽNOG PROR. ZA FINANC. RED. DJEL.</t>
  </si>
  <si>
    <t>P R I H O D I    P O S L O V A NJ A</t>
  </si>
  <si>
    <t>STAMBENI OBJEKTI ZA ZAPOSLENE</t>
  </si>
  <si>
    <t>PRIHODI OD PRODAJE GRAĐEVINSKIH OBJEKATA</t>
  </si>
  <si>
    <t>PRIHODI OD PRODAJE NEFINANCIJSKE IMOVINE</t>
  </si>
  <si>
    <t>BJELOVAR, POLJANA DR. FRANJE TUĐMANA 9</t>
  </si>
  <si>
    <t>PLAĆE ZA ZAPOSLENE</t>
  </si>
  <si>
    <t>PLAĆE ZA PREKOVREMENI RAD</t>
  </si>
  <si>
    <t>PLAĆE ( BRUTO )</t>
  </si>
  <si>
    <t>NAGRADE</t>
  </si>
  <si>
    <t>DAROVI</t>
  </si>
  <si>
    <t>OTPREMNINE</t>
  </si>
  <si>
    <t>NAKNADE ZA BOLEST, INVAL. I SMRTNI SLUČAJ</t>
  </si>
  <si>
    <t>REGRES ZA GODIŠNJI ODMOR</t>
  </si>
  <si>
    <t>OSTALI RASHODI ZA ZAPOSLENE</t>
  </si>
  <si>
    <t>DOPRINOSI ZA OBVEZNO ZDRAVSTVENO OSIGURANJE</t>
  </si>
  <si>
    <t>DOPRINOSI NA PLAĆE</t>
  </si>
  <si>
    <t>RASHODI ZA ZAPOSLENE</t>
  </si>
  <si>
    <t>DNEVNICE ZA SLUŽBENI PUT U ZEMLJI</t>
  </si>
  <si>
    <t>DNEVNICE ZA SLUŽBENI PUT U INOZEMSTVU</t>
  </si>
  <si>
    <t>NAKNADE ZA SMJEŠTAJ NA SLUŽB. PUTU U ZEMLJI</t>
  </si>
  <si>
    <t>NAKNADE ZA SMJEŠTAJ NA SLUŽB. PUTU U INOZ.</t>
  </si>
  <si>
    <t>NAKNADE ZA PRIJEVOZ NA SLUŽB. PUTU U ZEMLJI</t>
  </si>
  <si>
    <t>NAKNADE ZA PRIJEVOZ NA SLUŽB. PUTU U INOZ.</t>
  </si>
  <si>
    <t>SLUŽBENA PUTOVANJA</t>
  </si>
  <si>
    <t>NAKNADE ZA PRIJEVOZ NA POSAO I S POSLA</t>
  </si>
  <si>
    <t>NAKN. ZA PRIJEVOZ, RAD NA TERENU I ODVOJENI Ž.</t>
  </si>
  <si>
    <t>SEMINARI, SAVJETOVANJA I SIMPOZIJI</t>
  </si>
  <si>
    <t>TEČAJEVI I STRUČNI ISPITI</t>
  </si>
  <si>
    <t>STRUČNO USAVRŠAVANJE ZAPOSLENIKA</t>
  </si>
  <si>
    <t>OSTALE NAKNADE TROŠKOVA ZAPOSLENIMA</t>
  </si>
  <si>
    <t>NAKNADE TROŠKOVA ZAPOSLENIMA</t>
  </si>
  <si>
    <t>UREDSKI MATERIJAL</t>
  </si>
  <si>
    <t>LITERATURA ( publikacije, časopisi, knjige i ostalo )</t>
  </si>
  <si>
    <t>MATERIJAL I SREDSTVA ZA ČIŠĆENJE I ODRŽAV.</t>
  </si>
  <si>
    <t>MATERIJAL ZA HIGIJENSKE POTREBE I NJEGU</t>
  </si>
  <si>
    <t>OSTALI MATERIJAL ZA POTREBE REDOVNOG POSLOV.</t>
  </si>
  <si>
    <t>UREDSKI MATERIJAL I OSTALI MATERIJALNI RASHODI</t>
  </si>
  <si>
    <t>ELEKTRIČNA ENERGIJA</t>
  </si>
  <si>
    <t>PLIN</t>
  </si>
  <si>
    <t>MOTORNI BENZIN I DIZEL GORIVO</t>
  </si>
  <si>
    <t>ENERGIJA</t>
  </si>
  <si>
    <t>MATER. I DIJELOVI ZA TEK.I INV. ODRŽAV. GRAĐ.OBJ.</t>
  </si>
  <si>
    <t>MATERIJAL I DIJELOVI ZA TEK. I INVEST. ODRŽAV.</t>
  </si>
  <si>
    <t>SITNI INVENTAR</t>
  </si>
  <si>
    <t>SITNI INVENTAR I AUTO GUME</t>
  </si>
  <si>
    <t>SLUŽBENA, RADNA I ZAŠTITNA ODJEĆA I OBUĆA</t>
  </si>
  <si>
    <t>RASHODI ZA MATERIJAL I ENERGIJU</t>
  </si>
  <si>
    <t>USLUGE TELEFONA, TELEFAKSA</t>
  </si>
  <si>
    <t>USLUGE INTERNETA</t>
  </si>
  <si>
    <t>POŠTARINA ( pisma, tiskanice i sl. )</t>
  </si>
  <si>
    <t>OSTALE USLUGE ZA KOMUNIKACIJU I PRIJEVOZ</t>
  </si>
  <si>
    <t>USLUGE TEK. I INV. ODRŽAV. GRAĐ. OBJEKATA</t>
  </si>
  <si>
    <t>USLUGE TEK. I INV. ODRŽAV. POSTROJENJA I OPREME</t>
  </si>
  <si>
    <t>OSTALE USLUGE TEK. I INV. ODRŽAVANJA</t>
  </si>
  <si>
    <t>USLUGE TEKUĆEG I INVESTICIJSKOG ODRŽAVANJA</t>
  </si>
  <si>
    <t>TISAK</t>
  </si>
  <si>
    <t>OSTALE USLUGE PROMIDŽBE I INFORMIRANJA</t>
  </si>
  <si>
    <t>USLUGE PROMIDŽBE I INFORMIRANJA</t>
  </si>
  <si>
    <t>OPSKRBA VODOM</t>
  </si>
  <si>
    <t>IZNOŠENJE I ODVOZ SMEĆA</t>
  </si>
  <si>
    <t>DIMNJAČARSKE I EKOLOŠKE USLUGE</t>
  </si>
  <si>
    <t>OSTALE KOMUNALNE USLUGE</t>
  </si>
  <si>
    <t>KOMUNALNE USLUGE</t>
  </si>
  <si>
    <t>ZAKUPNINE I NAJAMNINE ZA GRAĐEV. OBJEKTE</t>
  </si>
  <si>
    <t>LICENCE</t>
  </si>
  <si>
    <t>ZAKUPNINE I NAJAMNINE</t>
  </si>
  <si>
    <t>OBVEZNI I PREVENTIVNI ZDRAV. PREGLEDI ZAPOSL.</t>
  </si>
  <si>
    <t>ZDRAVSTVENE I VETERINARSKE USLUGE</t>
  </si>
  <si>
    <t>AUTORSKI UGOVORI</t>
  </si>
  <si>
    <t>UGOVORI O DJELU</t>
  </si>
  <si>
    <t>USLUGE ODVJETNIKA I PRAVNOG SAVJETOVANJA</t>
  </si>
  <si>
    <t>OSTALE INTELEKTUALNE USLUGE</t>
  </si>
  <si>
    <t>INTELEKTUALNE I OSOBNE USLUGE</t>
  </si>
  <si>
    <t>USLUGE AŽURIRANJA RAČUNALNIH BAZA</t>
  </si>
  <si>
    <t>OSTALE RAČUNALNE USLUGE</t>
  </si>
  <si>
    <t>RAČUNALNE USLUGE</t>
  </si>
  <si>
    <t>GRAF. I TISK. USLUGE, USL. KOPIRANJA, UVEZIV. I SL.</t>
  </si>
  <si>
    <t>FILM I IZRADA FOTOGRAFIJA</t>
  </si>
  <si>
    <t>UREĐENJE PROSTORA</t>
  </si>
  <si>
    <t>USLUGE ČIŠĆENJA, PRANJA I SLIČNO</t>
  </si>
  <si>
    <t>USLUGE ČUVANJA IMOVINE I OSOBA</t>
  </si>
  <si>
    <t>OSTALE NESPOMENUTE USLUGE</t>
  </si>
  <si>
    <t>OSTALE USLUGE</t>
  </si>
  <si>
    <t>RASHODI ZA USLUGE</t>
  </si>
  <si>
    <t>NAKNADE TROŠKOVA SLUŽBENOG PUTA</t>
  </si>
  <si>
    <t>NAKNADE OSTALIH TROŠKOVA</t>
  </si>
  <si>
    <t>NAKN. TROŠKOVA OSOBAMA IZVAN RADNOG ODN.</t>
  </si>
  <si>
    <t>REPREZENTACIJA</t>
  </si>
  <si>
    <t>PREMIJE OSIGURANJA ZAPOSLENIH</t>
  </si>
  <si>
    <t xml:space="preserve">PREMIJE OSIGURANJA  </t>
  </si>
  <si>
    <t>TUZEMNE ČLANARINE</t>
  </si>
  <si>
    <t>MEĐUNARODNE ČLANARINE</t>
  </si>
  <si>
    <t>ČLANARINE I NORME</t>
  </si>
  <si>
    <t>UPRAVNE I ADMINISTRATIVNE PRISTOJBE</t>
  </si>
  <si>
    <t>SUDSKE PRISTOJBE</t>
  </si>
  <si>
    <t>JAVNOBILJEŽNIČKE PRISTOJBE</t>
  </si>
  <si>
    <t>NOVČANA NAKN. POSLOD. ZBOG NEZAPOŠLJAV. INVAL.</t>
  </si>
  <si>
    <t>OSTALE PRISTOJBE I NAKNADE</t>
  </si>
  <si>
    <t>PRISTOJBE I NAKNADE</t>
  </si>
  <si>
    <t>RASHODI PROTOKOLA ( vijenci, cvijeće... )</t>
  </si>
  <si>
    <t>OSTALI NESPOMENUTI RASHODI POSLOVANJA</t>
  </si>
  <si>
    <t>USLUGE BANAKA</t>
  </si>
  <si>
    <t>USLUGE PLATNOG PROMETA</t>
  </si>
  <si>
    <t>BANKARSKE USLUGE I USLUGE PLATNOG PROMETA</t>
  </si>
  <si>
    <t>ZATEZNE KAMATE IZ POSLOVNIH ODNOSA</t>
  </si>
  <si>
    <t xml:space="preserve">ZATEZNE KAMATE  </t>
  </si>
  <si>
    <t>OSTALI NESPOMENUTI FINANCIJSKI RASHODI</t>
  </si>
  <si>
    <t>OSTALI FINANCIJSKI RASHODI</t>
  </si>
  <si>
    <t>RASHODI POSLOVANJA</t>
  </si>
  <si>
    <t>OSTALE NAKNADE IZ PRORAČUNA U NOVCU</t>
  </si>
  <si>
    <t>OSTALE NAKNADE GRAĐANIMA I KUĆ. IZ PRORAČUNA</t>
  </si>
  <si>
    <t>RAČUNALA I RAČUNALNA OPREMA</t>
  </si>
  <si>
    <t>UREDSKI NAMJEŠTAJ</t>
  </si>
  <si>
    <t>OSTALA UREDSKA OPREMA</t>
  </si>
  <si>
    <t>UREDSKA OPREMA I NAMJEŠTAJ</t>
  </si>
  <si>
    <t>RADIO I TV PRIJEMNICI</t>
  </si>
  <si>
    <t>KOMUNIKACIJSKA OPREMA</t>
  </si>
  <si>
    <t>R A S H O D I    UKUPNO</t>
  </si>
  <si>
    <t>RASHODI ZA NABAVU NEFINANCIJSKE IMOVINE</t>
  </si>
  <si>
    <t>VIŠAK  -  MANJAK PRIHODA NAD RASHODIMA</t>
  </si>
  <si>
    <t>ULAGANJA U RAČUNALNE PROGRAME</t>
  </si>
  <si>
    <t>ZVUČNI I TEKSTUALNI ZAPISI</t>
  </si>
  <si>
    <t>NEMATERIJALNA PROIZVEDENA IMOVINA</t>
  </si>
  <si>
    <t>KNJIGE, UMJETNIČKA DJELA I OSTALE IZL. VRIJ.</t>
  </si>
  <si>
    <t xml:space="preserve">KNJIGE  </t>
  </si>
  <si>
    <t>POSTROJENJA I OPREMA</t>
  </si>
  <si>
    <t>UREĐAJI, STROJEVI I OPREMA ZA OSTALE NAMJENE</t>
  </si>
  <si>
    <t>OPREMA</t>
  </si>
  <si>
    <t>OPREMA ZA ODRŽAVANJE I ZAŠTITU</t>
  </si>
  <si>
    <t>SPORTSKA I GLAZBENA OPREMA</t>
  </si>
  <si>
    <t>str.1</t>
  </si>
  <si>
    <t>DRŽAVNI PRORAČUN</t>
  </si>
  <si>
    <t>RIZNICA</t>
  </si>
  <si>
    <t>OSTALO</t>
  </si>
  <si>
    <t>ŽUPANIJSKI PRORAČUN</t>
  </si>
  <si>
    <t>DECENTRALIZ.</t>
  </si>
  <si>
    <t>VLASTITI PRIHODI</t>
  </si>
  <si>
    <t>ZAKUP</t>
  </si>
  <si>
    <t>KAZALIŠTE</t>
  </si>
  <si>
    <t>IZVRŠENO</t>
  </si>
  <si>
    <t>PLAN</t>
  </si>
  <si>
    <t>INDEKS</t>
  </si>
  <si>
    <t xml:space="preserve">INDEKS </t>
  </si>
  <si>
    <t>IZVR / PLAN</t>
  </si>
  <si>
    <t>Donos viška prihoda prethodnih godina</t>
  </si>
  <si>
    <t>Višak prihoda za prijenos</t>
  </si>
  <si>
    <t>TEK.POM. PROR.KOR.IZ PROR. JLP(R)S KOJI NIJE NADL.</t>
  </si>
  <si>
    <t>NAMIRNICE</t>
  </si>
  <si>
    <t>MATER. I DIJELOVI ZA TEK.I INV. ODRŽAV. OPREME</t>
  </si>
  <si>
    <t>PRIH. NADLEŽNOG PROR. ZA FIN.NEFIN.IMOV.</t>
  </si>
  <si>
    <t>OSTALE TEKUĆE DONACIJE</t>
  </si>
  <si>
    <t>POMOĆNI I SANITETSKI MATERIJAL</t>
  </si>
  <si>
    <t>VIŠAK  PRIHODA prethodnih godina</t>
  </si>
  <si>
    <t>str.2</t>
  </si>
  <si>
    <t>NAKNADE ZA KORIŠT. VLAST.AUTOMOBILA U SL.SVRHE</t>
  </si>
  <si>
    <t>str.3</t>
  </si>
  <si>
    <t>MATERIJAL I SIROVINE</t>
  </si>
  <si>
    <t>str.4</t>
  </si>
  <si>
    <t>str.5</t>
  </si>
  <si>
    <t xml:space="preserve">USLUGE TELEFONA, POŠTE I PRIJEVOZA </t>
  </si>
  <si>
    <t>str.6</t>
  </si>
  <si>
    <t>OSTALE ZATEZNE KAMATE</t>
  </si>
  <si>
    <t>TEKUĆE DONACIJE</t>
  </si>
  <si>
    <t>str.7</t>
  </si>
  <si>
    <t>SPORTSKA OPREMA</t>
  </si>
  <si>
    <t>GLAZBENA OPREMA</t>
  </si>
  <si>
    <t>PLAĆE PO SUDSKIM PRESUDAMA</t>
  </si>
  <si>
    <t>DOPRINOSI ZA OBVEZNO ZDR. OSIGUR. - ZAŠTITA ZDRAVLJA</t>
  </si>
  <si>
    <t>DOPRINOSI ZA OBVEZNO OSIG. U SLUČAJU NEZAPOSLENOSTI</t>
  </si>
  <si>
    <t>DOPRINOSI ZA OBVEZNO OSIG. U SLUČAJU NEZAPOSL.</t>
  </si>
  <si>
    <t>ZATEZNE KAMATE ZA POREZE</t>
  </si>
  <si>
    <t>ZATEZNE KAMATE ZA DOPRINOSE</t>
  </si>
  <si>
    <t>str.8</t>
  </si>
  <si>
    <t>TROŠKOVI SUDSKIH POSTUPAKA</t>
  </si>
  <si>
    <t xml:space="preserve">OSTALE NAKNADE IZ PRORAČUNA </t>
  </si>
  <si>
    <t>TEK.POM. IZ DRŽ.PROR.TEMELJEM PRIJENOSA EU SRED.</t>
  </si>
  <si>
    <t>POMOĆI TEMELJEM PRIJENOSA EU SREDSTAVA</t>
  </si>
  <si>
    <t>TEK.POM. IZ DRŽ.PROR.TEM. PRIJEN. EU SRED.</t>
  </si>
  <si>
    <t>ERASMUS+</t>
  </si>
  <si>
    <t>LABORATORIJSKE USLUGE</t>
  </si>
  <si>
    <t>e-tehničar</t>
  </si>
  <si>
    <t>DOPRINOS ZA MIROVINSKO OSIGURANJE</t>
  </si>
  <si>
    <t xml:space="preserve">KAPITALNE DONACIJE </t>
  </si>
  <si>
    <t>KAPITALNE POMOĆI IZ DRŽ.PROR. PROR.KOR.JLP(R)S</t>
  </si>
  <si>
    <t>OSIGURANJE</t>
  </si>
  <si>
    <t>IZLETI</t>
  </si>
  <si>
    <t>OPREMA ZA GRIJANJE, VENTILACIJU I HLAĐENJE</t>
  </si>
  <si>
    <t>SAŽETAK  RAČUNA PRIHODA I RASHODA I RAČUNA FINANCIRANJA</t>
  </si>
  <si>
    <t>SAŽETAK RAČUNA PRIHODA I RASHODA</t>
  </si>
  <si>
    <t>BROJČANA OZNAKA I NAZIV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</si>
  <si>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</si>
  <si>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</si>
  <si>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</si>
  <si>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</si>
  <si>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</si>
  <si>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</si>
  <si>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</si>
  <si>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</si>
  <si>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</si>
  <si>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</si>
  <si>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</si>
  <si>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</si>
  <si>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</si>
  <si>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</si>
  <si>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</si>
  <si>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</si>
  <si>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</si>
  <si>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</si>
  <si>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</si>
  <si>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</si>
  <si>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</si>
  <si>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</si>
  <si>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</si>
  <si>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</si>
  <si>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</si>
  <si>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UKUPNO RASHODI</t>
  </si>
  <si>
    <t>Rashodi poslovanja</t>
  </si>
  <si>
    <t>Rashodi za zaposlene</t>
  </si>
  <si>
    <t>Plaće (Bruto)</t>
  </si>
  <si>
    <t>Plaće za redovan rad</t>
  </si>
  <si>
    <t>Materijalni rashodi</t>
  </si>
  <si>
    <t>Naknade troškova zaposlenima</t>
  </si>
  <si>
    <t>Službena putovanja</t>
  </si>
  <si>
    <t>Rashodi za nabavu nefinancijske imovine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</si>
  <si>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</si>
  <si>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</si>
  <si>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</si>
  <si>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</si>
  <si>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</si>
  <si>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</si>
  <si>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</si>
  <si>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</si>
  <si>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</si>
  <si>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</si>
  <si>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</si>
  <si>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</si>
  <si>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</si>
  <si>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</si>
  <si>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</si>
  <si>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</si>
  <si>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</si>
  <si>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</si>
  <si>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</si>
  <si>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</si>
  <si>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</si>
  <si>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</si>
  <si>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</si>
  <si>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</si>
  <si>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</si>
  <si>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</si>
  <si>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</si>
  <si>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</si>
  <si>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</si>
  <si>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</si>
  <si>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</si>
  <si>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</si>
  <si>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</si>
  <si>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</si>
  <si>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</si>
  <si>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</si>
  <si>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</si>
  <si>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</si>
  <si>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</si>
  <si>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</si>
  <si>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</si>
  <si>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</si>
  <si>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</si>
  <si>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</si>
  <si>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</si>
  <si>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</si>
  <si>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</si>
  <si>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</si>
  <si>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</si>
  <si>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</si>
  <si>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</si>
  <si>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</si>
  <si>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</si>
  <si>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</si>
  <si>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</si>
  <si>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</si>
  <si>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</si>
  <si>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Naknade građanima i kućanstvima u naravi - neposredno ili putem ustanova izvan javnog sektora</t>
  </si>
  <si>
    <t>Naknade građanima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</si>
  <si>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</si>
  <si>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</si>
  <si>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</si>
  <si>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</si>
  <si>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</si>
  <si>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</si>
  <si>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Uređaji, strojevi i oprema za ostale namjene</t>
  </si>
  <si>
    <t>Oprema za održavanje i zaštitu</t>
  </si>
  <si>
    <t>Komunikacijska oprema</t>
  </si>
  <si>
    <t>Knjige, umjetnička djela i ostale izložbene vrijednosti</t>
  </si>
  <si>
    <t>Knjige</t>
  </si>
  <si>
    <t>Nematerijalna proizvedena imovina</t>
  </si>
  <si>
    <t>Umjetnička, literarna i znanstvena djela</t>
  </si>
  <si>
    <t>IZVJEŠTAJ O PRIHODIMA I RASHODIMA PREMA IZVORIMA FINANCIRANJA</t>
  </si>
  <si>
    <t xml:space="preserve">UKUPNO PRIHODI </t>
  </si>
  <si>
    <t>1 Opći prihodi i primici</t>
  </si>
  <si>
    <t>2 Doprinosi</t>
  </si>
  <si>
    <t>3 Vlastiti prihodi</t>
  </si>
  <si>
    <t>12 Sredstva učešća za pomoći         (122)</t>
  </si>
  <si>
    <t>14 Prihodi od nefinancijske imovine    (14)</t>
  </si>
  <si>
    <t>15 Administrativne(upravne) pristojbe  (15)</t>
  </si>
  <si>
    <t>4 Prihodi za posebne namjene</t>
  </si>
  <si>
    <t>5 Pomoći</t>
  </si>
  <si>
    <t>6 Donacije</t>
  </si>
  <si>
    <t xml:space="preserve">7 Prihodi od prodaje ili zamjene nefinancijske imovine            </t>
  </si>
  <si>
    <t>8 Namjenski primici</t>
  </si>
  <si>
    <t>IZVJEŠTAJ O RASHODIMA PREMA FUNKCIJSKOJ KLASIFIKACIJI</t>
  </si>
  <si>
    <t>09 Obrazovanje</t>
  </si>
  <si>
    <t>0922 Više srednjoškolsko obrazovanje</t>
  </si>
  <si>
    <t>I. OPĆI DIO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</si>
  <si>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</si>
  <si>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</si>
  <si>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</si>
  <si>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</si>
  <si>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</si>
  <si>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</si>
  <si>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Primljeni krediti i zajmovi od kreditnih i ostalih financijskih institucija u javnom sektoru</t>
  </si>
  <si>
    <t>Primljeni krediti od kreditnih institucija u javnom sektoru</t>
  </si>
  <si>
    <t>Otplata glavnice primljenih kredita i zajmova od kreditnih i ostalih financijskih institucija u javnom sektoru</t>
  </si>
  <si>
    <t>Otplata glavnice primljenih kredita od kreditnih institucija u javnom sektoru</t>
  </si>
  <si>
    <t>II. POSEBNI DIO</t>
  </si>
  <si>
    <t>IZVJEŠTAJ PO PROGRAMSKOJ KLASIFIKACIJI</t>
  </si>
  <si>
    <t>5=4/3*100</t>
  </si>
  <si>
    <t>17 020 1105</t>
  </si>
  <si>
    <t>Srednjoškolsko obrazovanje - decentralizacija</t>
  </si>
  <si>
    <t>Program P16</t>
  </si>
  <si>
    <t>Aktivnost A000204</t>
  </si>
  <si>
    <t>Redovna djelatnost SŠ</t>
  </si>
  <si>
    <t>Izvor 122</t>
  </si>
  <si>
    <t>Decentralizirane funkcije SŠ</t>
  </si>
  <si>
    <t>Ekon. klas. 321</t>
  </si>
  <si>
    <t>Ekon. klas. 322</t>
  </si>
  <si>
    <t>Ekon. klas. 323</t>
  </si>
  <si>
    <t>Ekon. klas. 324</t>
  </si>
  <si>
    <t>Ekon. klas. 329</t>
  </si>
  <si>
    <t>Ekon. klas. 343</t>
  </si>
  <si>
    <t>Ekon. klas. 422</t>
  </si>
  <si>
    <t>Ekon. klas. 424</t>
  </si>
  <si>
    <t>Knjige, umjetnička djela i ostale vrijednosti</t>
  </si>
  <si>
    <t>Program P17</t>
  </si>
  <si>
    <t>Srednjoškolsko obrazovanje - iznad standarda</t>
  </si>
  <si>
    <t>Aktivnost A000075</t>
  </si>
  <si>
    <t>Županijska natjecanja SŠ</t>
  </si>
  <si>
    <t>Izvor 15</t>
  </si>
  <si>
    <t>Administrativne (upravne) pristojbe</t>
  </si>
  <si>
    <t>Aktivnost A000076</t>
  </si>
  <si>
    <t>Kulturne i javne djelatnosti škola SŠ</t>
  </si>
  <si>
    <t>Izvor 11</t>
  </si>
  <si>
    <t>Opći prihodi i primici</t>
  </si>
  <si>
    <t>Aktivnost A000300</t>
  </si>
  <si>
    <t>Sufinanciranje e-tehničara u SŠ</t>
  </si>
  <si>
    <t>Izvor 14</t>
  </si>
  <si>
    <t>Prihodi od nefinancijske imovine</t>
  </si>
  <si>
    <t>Aktivnost A000301</t>
  </si>
  <si>
    <t>Osiguranje školskih zgrada</t>
  </si>
  <si>
    <t>Ekon. klas. 311</t>
  </si>
  <si>
    <t>Ekon. klas. 312</t>
  </si>
  <si>
    <t>Ekon. klas. 313</t>
  </si>
  <si>
    <t>Plaće (bruto)</t>
  </si>
  <si>
    <t>Izvor 411</t>
  </si>
  <si>
    <t>Pomoći - korisnici</t>
  </si>
  <si>
    <t>Izvor 466</t>
  </si>
  <si>
    <t>Program P1</t>
  </si>
  <si>
    <t>Redovne djelatnosti</t>
  </si>
  <si>
    <t>Aktivnost A000283</t>
  </si>
  <si>
    <t>Ostali i vlastiti prihodi proračunskog korisnika</t>
  </si>
  <si>
    <t>Ekon. klas. 372</t>
  </si>
  <si>
    <t>Ekon. klas. 381</t>
  </si>
  <si>
    <t>Ostale naknade građanima i kućanstvima</t>
  </si>
  <si>
    <t>Donacije</t>
  </si>
  <si>
    <t>Aktivnost T000168</t>
  </si>
  <si>
    <t>Erasmus+ projekt</t>
  </si>
  <si>
    <t>KOMERCIJALNA I TRGOVAČKA ŠKOLA BJELOVAR</t>
  </si>
  <si>
    <t>ZAKUPNINE I NAJAMNINE OPREME</t>
  </si>
  <si>
    <t>KAMATA</t>
  </si>
  <si>
    <t>ŠTETE</t>
  </si>
  <si>
    <t>shema šk.voće</t>
  </si>
  <si>
    <t>TELEFONI I OSTALI KOMUNIKACIJSKI UREĐAJI</t>
  </si>
  <si>
    <t>KOMERCIJALNA I TRGOVAČKA  ŠKOLA BJELOVAR</t>
  </si>
  <si>
    <t>Aktivnost T000103</t>
  </si>
  <si>
    <t>Školska shema - SŠ</t>
  </si>
  <si>
    <t>11 Opći prihodi i primici                    (11)</t>
  </si>
  <si>
    <r>
      <t xml:space="preserve">51 Pomoći  EU  </t>
    </r>
    <r>
      <rPr>
        <i/>
        <sz val="8"/>
        <color rgb="FFFF0000"/>
        <rFont val="Arial"/>
        <family val="2"/>
        <charset val="238"/>
      </rPr>
      <t>SHEMA Š.V.</t>
    </r>
    <r>
      <rPr>
        <i/>
        <sz val="10"/>
        <rFont val="Arial"/>
        <family val="2"/>
        <charset val="238"/>
      </rPr>
      <t xml:space="preserve">            (4602)</t>
    </r>
  </si>
  <si>
    <r>
      <t xml:space="preserve">11 Opći prihodi i primici                  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 xml:space="preserve"> (11)</t>
    </r>
  </si>
  <si>
    <r>
      <t xml:space="preserve">51 Pomoći  EU  </t>
    </r>
    <r>
      <rPr>
        <i/>
        <sz val="8"/>
        <color rgb="FFFF0000"/>
        <rFont val="Arial"/>
        <family val="2"/>
        <charset val="238"/>
      </rPr>
      <t xml:space="preserve">SHEMA Š.V.             </t>
    </r>
    <r>
      <rPr>
        <i/>
        <sz val="10"/>
        <rFont val="Arial"/>
        <family val="2"/>
        <charset val="238"/>
      </rPr>
      <t xml:space="preserve"> (4602)</t>
    </r>
  </si>
  <si>
    <t>PREMIJE OSIGURANJA OSTALE IMOVINE</t>
  </si>
  <si>
    <t>0960 Više srednjoškolsko obrazovanje</t>
  </si>
  <si>
    <t>2024.</t>
  </si>
  <si>
    <t>PRIHODI OD PRODAJE POSTROJENJA I OPREME</t>
  </si>
  <si>
    <t>IZVORNI PLAN ILI REBALANS 2024.*</t>
  </si>
  <si>
    <t>TEKUĆI PLAN 2024.*</t>
  </si>
  <si>
    <t>Oprema</t>
  </si>
  <si>
    <t>2024/2023.</t>
  </si>
  <si>
    <t>VLASTITI IZVORI</t>
  </si>
  <si>
    <t>REZULTAT POSLOVANJA</t>
  </si>
  <si>
    <t>VIŠAK / MANJAK PRIHODA</t>
  </si>
  <si>
    <t>VIŠAK PRIHODA</t>
  </si>
  <si>
    <t>OSTALE ZDRAVSTVENE I VETERINARSKE USLUGE</t>
  </si>
  <si>
    <r>
      <rPr>
        <b/>
        <sz val="10"/>
        <color theme="1"/>
        <rFont val="Arial Black"/>
        <family val="2"/>
        <charset val="238"/>
      </rPr>
      <t>IZVJEŠTAJ O IZVRŠENJU FINANCIJSKOG PLANA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Arial Black"/>
        <family val="2"/>
        <charset val="238"/>
      </rPr>
      <t xml:space="preserve"> I - XII 2024.</t>
    </r>
  </si>
  <si>
    <t>I - XII 2024.</t>
  </si>
  <si>
    <t>I - XII 2023.</t>
  </si>
  <si>
    <t>U Bjelovaru,  24.01.2025.</t>
  </si>
  <si>
    <t xml:space="preserve">OSTVARENJE/IZVRŠENJE 
1.-12.2023. </t>
  </si>
  <si>
    <t xml:space="preserve">OSTVARENJE/IZVRŠENJE 
1.-12.2024. </t>
  </si>
  <si>
    <t xml:space="preserve">OSTVARENJE/IZVRŠENJE                                                                                                                    
1.-12.2023. </t>
  </si>
  <si>
    <t xml:space="preserve">OSTVARENJE/IZVRŠENJE                                                              
1.-12.2024. </t>
  </si>
  <si>
    <t>31 Vlastiti prihodi                              (32)</t>
  </si>
  <si>
    <r>
      <t xml:space="preserve">51 Pomoći  EU          </t>
    </r>
    <r>
      <rPr>
        <i/>
        <sz val="8"/>
        <color rgb="FFFF0000"/>
        <rFont val="Arial"/>
        <family val="2"/>
        <charset val="238"/>
      </rPr>
      <t>ERASMUS</t>
    </r>
    <r>
      <rPr>
        <i/>
        <sz val="10"/>
        <rFont val="Arial"/>
        <family val="2"/>
        <charset val="238"/>
      </rPr>
      <t xml:space="preserve">        (566)</t>
    </r>
  </si>
  <si>
    <t>52 Ostale pomoći                           (511)</t>
  </si>
  <si>
    <r>
      <t xml:space="preserve">52 Ostale pomoći </t>
    </r>
    <r>
      <rPr>
        <i/>
        <sz val="8"/>
        <color rgb="FFFF0000"/>
        <rFont val="Arial"/>
        <family val="2"/>
        <charset val="238"/>
      </rPr>
      <t>SHEMA Š.V</t>
    </r>
    <r>
      <rPr>
        <i/>
        <sz val="7"/>
        <color rgb="FFFF0000"/>
        <rFont val="Arial"/>
        <family val="2"/>
        <charset val="238"/>
      </rPr>
      <t xml:space="preserve">.                </t>
    </r>
    <r>
      <rPr>
        <i/>
        <sz val="8"/>
        <rFont val="Arial"/>
        <family val="2"/>
        <charset val="238"/>
      </rPr>
      <t>(51</t>
    </r>
    <r>
      <rPr>
        <i/>
        <sz val="10"/>
        <rFont val="Arial"/>
        <family val="2"/>
        <charset val="238"/>
      </rPr>
      <t>)</t>
    </r>
  </si>
  <si>
    <t>61 Donacije                                   (611)</t>
  </si>
  <si>
    <r>
      <t xml:space="preserve">52 Ostale pomoći </t>
    </r>
    <r>
      <rPr>
        <i/>
        <sz val="8"/>
        <color rgb="FFFF0000"/>
        <rFont val="Arial"/>
        <family val="2"/>
        <charset val="238"/>
      </rPr>
      <t xml:space="preserve">SHEMA Š.V.                </t>
    </r>
    <r>
      <rPr>
        <i/>
        <sz val="8"/>
        <rFont val="Arial"/>
        <family val="2"/>
        <charset val="238"/>
      </rPr>
      <t>(51)</t>
    </r>
  </si>
  <si>
    <t>Izvor511</t>
  </si>
  <si>
    <t>Izvor 32</t>
  </si>
  <si>
    <t>Izvor611</t>
  </si>
  <si>
    <t>Izvor566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</si>
</sst>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8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 Black"/>
      <family val="2"/>
      <charset val="238"/>
    </font>
    <font>
      <sz val="7.5"/>
      <color theme="1"/>
      <name val="Arial Narrow"/>
      <family val="2"/>
      <charset val="238"/>
    </font>
    <font>
      <b/>
      <sz val="7.5"/>
      <color theme="1"/>
      <name val="Arial Narrow"/>
      <family val="2"/>
      <charset val="238"/>
    </font>
    <font>
      <b/>
      <sz val="9"/>
      <color theme="8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 Narrow"/>
      <family val="2"/>
      <charset val="238"/>
    </font>
    <font>
      <sz val="7.5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7.5"/>
      <name val="Arial Narrow"/>
      <family val="2"/>
      <charset val="238"/>
    </font>
    <font>
      <b/>
      <sz val="8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3" tint="0.3999755851924192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Arial Narrow"/>
      <family val="2"/>
      <charset val="238"/>
    </font>
    <font>
      <b/>
      <sz val="9"/>
      <color rgb="FF0070C0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7"/>
      <color theme="1"/>
      <name val="Arial Narrow"/>
      <family val="2"/>
      <charset val="238"/>
    </font>
    <font>
      <b/>
      <sz val="7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7"/>
      <name val="Arial Narrow"/>
      <family val="2"/>
      <charset val="238"/>
    </font>
    <font>
      <b/>
      <sz val="7"/>
      <name val="Arial Narrow"/>
      <family val="2"/>
      <charset val="238"/>
    </font>
    <font>
      <sz val="7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44" fillId="0" borderId="0"/>
    <xf numFmtId="0" fontId="44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164" fontId="2" fillId="0" borderId="0" xfId="1" applyFont="1"/>
    <xf numFmtId="164" fontId="2" fillId="0" borderId="2" xfId="1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164" fontId="2" fillId="0" borderId="0" xfId="1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/>
    <xf numFmtId="0" fontId="6" fillId="0" borderId="1" xfId="0" applyFont="1" applyBorder="1"/>
    <xf numFmtId="164" fontId="3" fillId="0" borderId="0" xfId="1" applyFont="1" applyBorder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1" applyFont="1" applyBorder="1"/>
    <xf numFmtId="164" fontId="5" fillId="0" borderId="0" xfId="1" applyFont="1" applyAlignment="1">
      <alignment horizontal="center"/>
    </xf>
    <xf numFmtId="164" fontId="2" fillId="0" borderId="9" xfId="1" applyFont="1" applyBorder="1"/>
    <xf numFmtId="164" fontId="2" fillId="0" borderId="1" xfId="1" applyFont="1" applyBorder="1" applyAlignment="1">
      <alignment horizontal="center"/>
    </xf>
    <xf numFmtId="164" fontId="7" fillId="0" borderId="0" xfId="1" applyFont="1" applyAlignment="1">
      <alignment horizontal="center"/>
    </xf>
    <xf numFmtId="164" fontId="7" fillId="0" borderId="0" xfId="1" applyFont="1"/>
    <xf numFmtId="164" fontId="7" fillId="0" borderId="1" xfId="1" applyFont="1" applyBorder="1" applyAlignment="1">
      <alignment horizontal="center"/>
    </xf>
    <xf numFmtId="164" fontId="7" fillId="0" borderId="9" xfId="1" applyFont="1" applyBorder="1"/>
    <xf numFmtId="164" fontId="7" fillId="0" borderId="1" xfId="1" applyFont="1" applyBorder="1"/>
    <xf numFmtId="164" fontId="8" fillId="0" borderId="1" xfId="1" applyFont="1" applyBorder="1"/>
    <xf numFmtId="164" fontId="7" fillId="0" borderId="0" xfId="1" applyFont="1" applyBorder="1"/>
    <xf numFmtId="164" fontId="7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1" applyFont="1" applyBorder="1" applyAlignment="1">
      <alignment horizontal="center" wrapText="1"/>
    </xf>
    <xf numFmtId="164" fontId="9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center"/>
    </xf>
    <xf numFmtId="164" fontId="10" fillId="0" borderId="1" xfId="1" applyFont="1" applyBorder="1" applyAlignment="1"/>
    <xf numFmtId="164" fontId="7" fillId="0" borderId="1" xfId="1" applyFont="1" applyBorder="1" applyAlignment="1"/>
    <xf numFmtId="165" fontId="2" fillId="0" borderId="0" xfId="1" applyNumberFormat="1" applyFont="1"/>
    <xf numFmtId="165" fontId="5" fillId="0" borderId="1" xfId="1" applyNumberFormat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165" fontId="3" fillId="0" borderId="1" xfId="1" applyNumberFormat="1" applyFont="1" applyBorder="1"/>
    <xf numFmtId="164" fontId="8" fillId="0" borderId="2" xfId="1" applyFont="1" applyBorder="1"/>
    <xf numFmtId="0" fontId="0" fillId="0" borderId="1" xfId="0" applyBorder="1"/>
    <xf numFmtId="164" fontId="0" fillId="0" borderId="1" xfId="0" applyNumberForma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5" fillId="0" borderId="0" xfId="1" applyFont="1"/>
    <xf numFmtId="164" fontId="7" fillId="0" borderId="10" xfId="1" applyFont="1" applyBorder="1"/>
    <xf numFmtId="164" fontId="5" fillId="0" borderId="0" xfId="1" applyFont="1" applyBorder="1"/>
    <xf numFmtId="0" fontId="12" fillId="0" borderId="0" xfId="0" applyFont="1" applyAlignment="1">
      <alignment horizontal="left"/>
    </xf>
    <xf numFmtId="164" fontId="12" fillId="0" borderId="0" xfId="1" applyFont="1"/>
    <xf numFmtId="164" fontId="12" fillId="0" borderId="1" xfId="1" applyFont="1" applyBorder="1" applyAlignment="1">
      <alignment horizontal="center"/>
    </xf>
    <xf numFmtId="164" fontId="12" fillId="0" borderId="9" xfId="1" applyFont="1" applyBorder="1"/>
    <xf numFmtId="164" fontId="12" fillId="0" borderId="1" xfId="1" applyFont="1" applyBorder="1"/>
    <xf numFmtId="164" fontId="13" fillId="0" borderId="1" xfId="1" applyFont="1" applyBorder="1"/>
    <xf numFmtId="164" fontId="13" fillId="0" borderId="2" xfId="1" applyFont="1" applyBorder="1"/>
    <xf numFmtId="164" fontId="5" fillId="0" borderId="1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1" xfId="0" applyFont="1" applyBorder="1"/>
    <xf numFmtId="164" fontId="2" fillId="0" borderId="1" xfId="0" applyNumberFormat="1" applyFont="1" applyBorder="1"/>
    <xf numFmtId="164" fontId="15" fillId="0" borderId="1" xfId="0" applyNumberFormat="1" applyFont="1" applyBorder="1"/>
    <xf numFmtId="0" fontId="16" fillId="0" borderId="1" xfId="0" applyFont="1" applyBorder="1" applyAlignment="1">
      <alignment horizontal="center"/>
    </xf>
    <xf numFmtId="164" fontId="17" fillId="0" borderId="1" xfId="1" applyFont="1" applyBorder="1"/>
    <xf numFmtId="164" fontId="17" fillId="0" borderId="0" xfId="1" applyFont="1" applyBorder="1"/>
    <xf numFmtId="165" fontId="17" fillId="0" borderId="1" xfId="1" applyNumberFormat="1" applyFont="1" applyBorder="1"/>
    <xf numFmtId="0" fontId="18" fillId="0" borderId="1" xfId="0" applyFont="1" applyBorder="1" applyAlignment="1">
      <alignment horizontal="center"/>
    </xf>
    <xf numFmtId="164" fontId="19" fillId="0" borderId="1" xfId="1" applyFont="1" applyBorder="1"/>
    <xf numFmtId="164" fontId="18" fillId="0" borderId="1" xfId="1" applyFont="1" applyBorder="1"/>
    <xf numFmtId="0" fontId="16" fillId="0" borderId="0" xfId="0" applyFont="1"/>
    <xf numFmtId="164" fontId="20" fillId="0" borderId="1" xfId="1" applyFont="1" applyBorder="1"/>
    <xf numFmtId="164" fontId="21" fillId="0" borderId="1" xfId="1" applyFont="1" applyBorder="1"/>
    <xf numFmtId="164" fontId="22" fillId="0" borderId="1" xfId="1" applyFont="1" applyBorder="1"/>
    <xf numFmtId="0" fontId="23" fillId="0" borderId="1" xfId="0" applyFont="1" applyBorder="1" applyAlignment="1">
      <alignment horizontal="center"/>
    </xf>
    <xf numFmtId="0" fontId="20" fillId="0" borderId="1" xfId="0" applyFont="1" applyBorder="1"/>
    <xf numFmtId="164" fontId="20" fillId="0" borderId="0" xfId="1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3" fillId="0" borderId="0" xfId="0" applyFont="1"/>
    <xf numFmtId="164" fontId="5" fillId="0" borderId="0" xfId="1" applyFont="1" applyFill="1" applyBorder="1"/>
    <xf numFmtId="164" fontId="2" fillId="0" borderId="0" xfId="0" applyNumberFormat="1" applyFont="1"/>
    <xf numFmtId="164" fontId="25" fillId="0" borderId="1" xfId="1" applyFont="1" applyBorder="1"/>
    <xf numFmtId="165" fontId="20" fillId="0" borderId="1" xfId="1" applyNumberFormat="1" applyFont="1" applyBorder="1"/>
    <xf numFmtId="164" fontId="26" fillId="0" borderId="1" xfId="1" applyFont="1" applyBorder="1"/>
    <xf numFmtId="164" fontId="3" fillId="0" borderId="9" xfId="1" applyFont="1" applyBorder="1"/>
    <xf numFmtId="164" fontId="13" fillId="0" borderId="9" xfId="1" applyFont="1" applyBorder="1"/>
    <xf numFmtId="164" fontId="8" fillId="0" borderId="9" xfId="1" applyFont="1" applyBorder="1"/>
    <xf numFmtId="0" fontId="5" fillId="0" borderId="1" xfId="0" applyFont="1" applyBorder="1"/>
    <xf numFmtId="0" fontId="5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164" fontId="28" fillId="0" borderId="1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13" fillId="0" borderId="9" xfId="1" applyFont="1" applyBorder="1" applyAlignment="1">
      <alignment horizontal="center"/>
    </xf>
    <xf numFmtId="164" fontId="8" fillId="0" borderId="9" xfId="1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0" xfId="1" applyFont="1" applyBorder="1"/>
    <xf numFmtId="0" fontId="3" fillId="0" borderId="5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2" fillId="0" borderId="2" xfId="1" applyNumberFormat="1" applyFont="1" applyBorder="1"/>
    <xf numFmtId="164" fontId="12" fillId="0" borderId="2" xfId="1" applyFont="1" applyBorder="1"/>
    <xf numFmtId="164" fontId="7" fillId="0" borderId="2" xfId="1" applyFont="1" applyBorder="1"/>
    <xf numFmtId="164" fontId="2" fillId="0" borderId="7" xfId="1" applyFont="1" applyBorder="1"/>
    <xf numFmtId="164" fontId="29" fillId="0" borderId="1" xfId="1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4" fontId="30" fillId="0" borderId="9" xfId="1" applyFont="1" applyBorder="1" applyAlignment="1">
      <alignment horizontal="center"/>
    </xf>
    <xf numFmtId="164" fontId="9" fillId="0" borderId="0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8" fillId="0" borderId="0" xfId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4" fontId="24" fillId="0" borderId="0" xfId="1" applyFont="1" applyBorder="1"/>
    <xf numFmtId="164" fontId="31" fillId="0" borderId="1" xfId="1" applyFont="1" applyBorder="1"/>
    <xf numFmtId="164" fontId="32" fillId="0" borderId="1" xfId="1" applyFont="1" applyBorder="1" applyAlignment="1">
      <alignment horizontal="center"/>
    </xf>
    <xf numFmtId="164" fontId="20" fillId="0" borderId="2" xfId="1" applyFont="1" applyBorder="1"/>
    <xf numFmtId="164" fontId="30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2" fillId="0" borderId="10" xfId="1" applyFont="1" applyBorder="1"/>
    <xf numFmtId="0" fontId="34" fillId="0" borderId="1" xfId="0" applyFont="1" applyBorder="1"/>
    <xf numFmtId="165" fontId="3" fillId="0" borderId="2" xfId="1" applyNumberFormat="1" applyFont="1" applyBorder="1"/>
    <xf numFmtId="0" fontId="1" fillId="0" borderId="9" xfId="0" applyFont="1" applyBorder="1" applyAlignment="1">
      <alignment horizontal="center"/>
    </xf>
    <xf numFmtId="0" fontId="3" fillId="0" borderId="9" xfId="0" applyFont="1" applyBorder="1"/>
    <xf numFmtId="165" fontId="3" fillId="0" borderId="9" xfId="1" applyNumberFormat="1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0" fillId="0" borderId="9" xfId="0" applyBorder="1" applyAlignment="1">
      <alignment horizontal="center"/>
    </xf>
    <xf numFmtId="0" fontId="2" fillId="0" borderId="9" xfId="0" applyFont="1" applyBorder="1"/>
    <xf numFmtId="165" fontId="2" fillId="0" borderId="9" xfId="1" applyNumberFormat="1" applyFont="1" applyBorder="1"/>
    <xf numFmtId="0" fontId="7" fillId="0" borderId="9" xfId="0" applyFont="1" applyBorder="1"/>
    <xf numFmtId="164" fontId="3" fillId="0" borderId="9" xfId="1" applyFont="1" applyBorder="1" applyAlignment="1">
      <alignment horizontal="center"/>
    </xf>
    <xf numFmtId="164" fontId="17" fillId="0" borderId="2" xfId="1" applyFont="1" applyBorder="1"/>
    <xf numFmtId="0" fontId="0" fillId="0" borderId="10" xfId="0" applyBorder="1"/>
    <xf numFmtId="164" fontId="0" fillId="0" borderId="10" xfId="0" applyNumberFormat="1" applyBorder="1"/>
    <xf numFmtId="164" fontId="5" fillId="0" borderId="0" xfId="0" applyNumberFormat="1" applyFont="1"/>
    <xf numFmtId="164" fontId="12" fillId="0" borderId="0" xfId="1" applyFont="1" applyBorder="1"/>
    <xf numFmtId="49" fontId="7" fillId="0" borderId="0" xfId="1" applyNumberFormat="1" applyFont="1" applyBorder="1"/>
    <xf numFmtId="164" fontId="33" fillId="0" borderId="0" xfId="1" applyFont="1" applyBorder="1"/>
    <xf numFmtId="164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5" fillId="0" borderId="1" xfId="1" applyFont="1" applyBorder="1"/>
    <xf numFmtId="164" fontId="20" fillId="0" borderId="9" xfId="1" applyFont="1" applyBorder="1"/>
    <xf numFmtId="164" fontId="36" fillId="0" borderId="1" xfId="1" applyFont="1" applyBorder="1"/>
    <xf numFmtId="164" fontId="34" fillId="0" borderId="1" xfId="1" applyFont="1" applyBorder="1"/>
    <xf numFmtId="164" fontId="37" fillId="0" borderId="1" xfId="1" applyFont="1" applyBorder="1"/>
    <xf numFmtId="164" fontId="37" fillId="0" borderId="2" xfId="1" applyFont="1" applyBorder="1"/>
    <xf numFmtId="164" fontId="2" fillId="0" borderId="10" xfId="1" applyFont="1" applyBorder="1"/>
    <xf numFmtId="164" fontId="38" fillId="0" borderId="1" xfId="1" applyFont="1" applyBorder="1"/>
    <xf numFmtId="164" fontId="0" fillId="0" borderId="1" xfId="1" applyFont="1" applyBorder="1"/>
    <xf numFmtId="0" fontId="12" fillId="0" borderId="1" xfId="0" applyFont="1" applyBorder="1"/>
    <xf numFmtId="164" fontId="39" fillId="0" borderId="1" xfId="1" applyFont="1" applyBorder="1"/>
    <xf numFmtId="0" fontId="5" fillId="0" borderId="0" xfId="1" applyNumberFormat="1" applyFont="1" applyBorder="1" applyAlignment="1">
      <alignment horizontal="center"/>
    </xf>
    <xf numFmtId="164" fontId="34" fillId="0" borderId="0" xfId="1" applyFont="1"/>
    <xf numFmtId="164" fontId="34" fillId="0" borderId="1" xfId="1" applyFont="1" applyBorder="1" applyAlignment="1">
      <alignment horizontal="center"/>
    </xf>
    <xf numFmtId="164" fontId="34" fillId="0" borderId="9" xfId="1" applyFont="1" applyBorder="1"/>
    <xf numFmtId="164" fontId="41" fillId="0" borderId="1" xfId="1" applyFont="1" applyBorder="1"/>
    <xf numFmtId="164" fontId="42" fillId="0" borderId="1" xfId="1" applyFont="1" applyBorder="1"/>
    <xf numFmtId="164" fontId="37" fillId="0" borderId="9" xfId="1" applyFont="1" applyBorder="1"/>
    <xf numFmtId="164" fontId="34" fillId="0" borderId="1" xfId="1" applyFont="1" applyBorder="1" applyAlignment="1"/>
    <xf numFmtId="164" fontId="37" fillId="0" borderId="9" xfId="1" applyFont="1" applyBorder="1" applyAlignment="1">
      <alignment horizontal="center"/>
    </xf>
    <xf numFmtId="164" fontId="34" fillId="0" borderId="2" xfId="1" applyFont="1" applyBorder="1"/>
    <xf numFmtId="164" fontId="34" fillId="0" borderId="0" xfId="1" applyFont="1" applyBorder="1"/>
    <xf numFmtId="164" fontId="43" fillId="0" borderId="0" xfId="1" applyFont="1" applyBorder="1"/>
    <xf numFmtId="164" fontId="34" fillId="0" borderId="10" xfId="1" applyFont="1" applyBorder="1"/>
    <xf numFmtId="164" fontId="27" fillId="0" borderId="1" xfId="1" applyFont="1" applyBorder="1"/>
    <xf numFmtId="0" fontId="47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/>
    </xf>
    <xf numFmtId="0" fontId="49" fillId="0" borderId="1" xfId="0" quotePrefix="1" applyFont="1" applyBorder="1" applyAlignment="1">
      <alignment horizontal="center" vertical="center" wrapText="1"/>
    </xf>
    <xf numFmtId="0" fontId="50" fillId="0" borderId="1" xfId="0" quotePrefix="1" applyFont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left" vertical="center"/>
    </xf>
    <xf numFmtId="0" fontId="51" fillId="3" borderId="7" xfId="0" applyFont="1" applyFill="1" applyBorder="1" applyAlignment="1">
      <alignment vertical="center"/>
    </xf>
    <xf numFmtId="0" fontId="47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44" fillId="0" borderId="0" xfId="0" applyFont="1"/>
    <xf numFmtId="0" fontId="49" fillId="2" borderId="1" xfId="0" applyFont="1" applyFill="1" applyBorder="1" applyAlignment="1">
      <alignment horizontal="center" vertical="center" wrapText="1"/>
    </xf>
    <xf numFmtId="0" fontId="50" fillId="0" borderId="1" xfId="0" quotePrefix="1" applyFont="1" applyBorder="1" applyAlignment="1">
      <alignment horizontal="center" vertical="center"/>
    </xf>
    <xf numFmtId="0" fontId="54" fillId="0" borderId="10" xfId="0" applyFont="1" applyBorder="1" applyAlignment="1">
      <alignment horizontal="right" vertical="center"/>
    </xf>
    <xf numFmtId="2" fontId="51" fillId="0" borderId="1" xfId="1" applyNumberFormat="1" applyFont="1" applyBorder="1" applyAlignment="1">
      <alignment horizontal="center" vertical="center" wrapText="1"/>
    </xf>
    <xf numFmtId="2" fontId="44" fillId="0" borderId="1" xfId="1" applyNumberFormat="1" applyFont="1" applyBorder="1" applyAlignment="1">
      <alignment horizontal="center"/>
    </xf>
    <xf numFmtId="1" fontId="44" fillId="0" borderId="1" xfId="1" applyNumberFormat="1" applyFont="1" applyBorder="1" applyAlignment="1">
      <alignment horizontal="center"/>
    </xf>
    <xf numFmtId="1" fontId="49" fillId="3" borderId="1" xfId="1" applyNumberFormat="1" applyFont="1" applyFill="1" applyBorder="1" applyAlignment="1">
      <alignment horizontal="center" vertical="center" wrapText="1"/>
    </xf>
    <xf numFmtId="2" fontId="49" fillId="3" borderId="1" xfId="1" quotePrefix="1" applyNumberFormat="1" applyFont="1" applyFill="1" applyBorder="1" applyAlignment="1">
      <alignment horizontal="center" wrapText="1"/>
    </xf>
    <xf numFmtId="0" fontId="44" fillId="0" borderId="0" xfId="0" applyFont="1" applyAlignment="1">
      <alignment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left" vertical="center" wrapText="1"/>
    </xf>
    <xf numFmtId="0" fontId="51" fillId="2" borderId="1" xfId="0" quotePrefix="1" applyFont="1" applyFill="1" applyBorder="1" applyAlignment="1">
      <alignment horizontal="left" vertical="center"/>
    </xf>
    <xf numFmtId="0" fontId="55" fillId="2" borderId="1" xfId="0" quotePrefix="1" applyFont="1" applyFill="1" applyBorder="1" applyAlignment="1">
      <alignment horizontal="left" vertical="center"/>
    </xf>
    <xf numFmtId="0" fontId="46" fillId="2" borderId="1" xfId="0" quotePrefix="1" applyFont="1" applyFill="1" applyBorder="1" applyAlignment="1">
      <alignment horizontal="left" vertical="center"/>
    </xf>
    <xf numFmtId="0" fontId="51" fillId="2" borderId="1" xfId="0" quotePrefix="1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51" fillId="0" borderId="1" xfId="3" applyFont="1" applyBorder="1" applyAlignment="1">
      <alignment horizontal="left" vertical="center" wrapText="1"/>
    </xf>
    <xf numFmtId="164" fontId="44" fillId="0" borderId="0" xfId="1" applyFont="1" applyAlignment="1">
      <alignment vertical="center" wrapText="1"/>
    </xf>
    <xf numFmtId="164" fontId="44" fillId="2" borderId="1" xfId="1" applyFont="1" applyFill="1" applyBorder="1" applyAlignment="1">
      <alignment horizontal="right"/>
    </xf>
    <xf numFmtId="164" fontId="52" fillId="0" borderId="0" xfId="1" applyFont="1" applyAlignment="1">
      <alignment horizontal="center" vertical="center" wrapText="1"/>
    </xf>
    <xf numFmtId="164" fontId="44" fillId="3" borderId="1" xfId="1" applyFont="1" applyFill="1" applyBorder="1" applyAlignment="1">
      <alignment horizontal="center" vertical="center" wrapText="1"/>
    </xf>
    <xf numFmtId="164" fontId="4" fillId="0" borderId="0" xfId="1" applyFont="1"/>
    <xf numFmtId="164" fontId="59" fillId="0" borderId="1" xfId="1" applyFont="1" applyBorder="1"/>
    <xf numFmtId="0" fontId="44" fillId="0" borderId="1" xfId="3" applyBorder="1" applyAlignment="1">
      <alignment horizontal="left" vertical="center" wrapText="1"/>
    </xf>
    <xf numFmtId="164" fontId="49" fillId="2" borderId="1" xfId="1" applyFont="1" applyFill="1" applyBorder="1" applyAlignment="1">
      <alignment horizontal="right"/>
    </xf>
    <xf numFmtId="0" fontId="60" fillId="0" borderId="1" xfId="0" applyFont="1" applyBorder="1" applyAlignment="1">
      <alignment horizontal="center" vertical="center" wrapText="1"/>
    </xf>
    <xf numFmtId="0" fontId="61" fillId="0" borderId="1" xfId="1" applyNumberFormat="1" applyFont="1" applyFill="1" applyBorder="1" applyAlignment="1">
      <alignment horizontal="center" vertical="center" wrapText="1"/>
    </xf>
    <xf numFmtId="0" fontId="58" fillId="0" borderId="1" xfId="1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51" fillId="0" borderId="1" xfId="2" applyFont="1" applyBorder="1" applyAlignment="1">
      <alignment horizontal="left" vertical="center" wrapText="1"/>
    </xf>
    <xf numFmtId="0" fontId="51" fillId="4" borderId="1" xfId="2" applyFont="1" applyFill="1" applyBorder="1" applyAlignment="1">
      <alignment horizontal="left" vertical="center" wrapText="1"/>
    </xf>
    <xf numFmtId="0" fontId="51" fillId="0" borderId="1" xfId="4" applyBorder="1" applyAlignment="1">
      <alignment vertical="center" wrapText="1"/>
    </xf>
    <xf numFmtId="0" fontId="44" fillId="0" borderId="1" xfId="5" applyBorder="1" applyAlignment="1">
      <alignment horizontal="left" wrapText="1"/>
    </xf>
    <xf numFmtId="165" fontId="27" fillId="0" borderId="1" xfId="1" applyNumberFormat="1" applyFont="1" applyBorder="1"/>
    <xf numFmtId="2" fontId="51" fillId="3" borderId="1" xfId="1" applyNumberFormat="1" applyFont="1" applyFill="1" applyBorder="1" applyAlignment="1">
      <alignment horizontal="center" wrapText="1"/>
    </xf>
    <xf numFmtId="1" fontId="49" fillId="3" borderId="1" xfId="1" applyNumberFormat="1" applyFont="1" applyFill="1" applyBorder="1" applyAlignment="1">
      <alignment horizontal="center"/>
    </xf>
    <xf numFmtId="0" fontId="44" fillId="0" borderId="1" xfId="6" applyBorder="1" applyAlignment="1">
      <alignment horizontal="left" wrapText="1"/>
    </xf>
    <xf numFmtId="0" fontId="49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5" fillId="2" borderId="1" xfId="0" quotePrefix="1" applyFont="1" applyFill="1" applyBorder="1" applyAlignment="1">
      <alignment horizontal="left" vertical="center" wrapText="1" indent="1"/>
    </xf>
    <xf numFmtId="0" fontId="55" fillId="2" borderId="1" xfId="0" applyFont="1" applyFill="1" applyBorder="1" applyAlignment="1">
      <alignment horizontal="left" vertical="center" indent="1"/>
    </xf>
    <xf numFmtId="0" fontId="55" fillId="2" borderId="1" xfId="0" applyFont="1" applyFill="1" applyBorder="1" applyAlignment="1">
      <alignment horizontal="left" vertical="center" wrapText="1" indent="1"/>
    </xf>
    <xf numFmtId="0" fontId="45" fillId="0" borderId="0" xfId="0" applyFont="1" applyAlignment="1">
      <alignment horizontal="center" vertical="center" wrapText="1"/>
    </xf>
    <xf numFmtId="164" fontId="46" fillId="2" borderId="1" xfId="1" applyFont="1" applyFill="1" applyBorder="1" applyAlignment="1" applyProtection="1">
      <alignment vertical="center" wrapText="1"/>
    </xf>
    <xf numFmtId="165" fontId="59" fillId="0" borderId="1" xfId="1" applyNumberFormat="1" applyFont="1" applyBorder="1"/>
    <xf numFmtId="165" fontId="64" fillId="0" borderId="1" xfId="1" applyNumberFormat="1" applyFont="1" applyBorder="1"/>
    <xf numFmtId="0" fontId="55" fillId="2" borderId="1" xfId="0" quotePrefix="1" applyFont="1" applyFill="1" applyBorder="1" applyAlignment="1">
      <alignment horizontal="left" vertical="center" wrapText="1"/>
    </xf>
    <xf numFmtId="0" fontId="53" fillId="0" borderId="0" xfId="0" applyFont="1" applyAlignment="1">
      <alignment vertical="center" wrapText="1"/>
    </xf>
    <xf numFmtId="0" fontId="57" fillId="2" borderId="0" xfId="0" applyFont="1" applyFill="1" applyAlignment="1">
      <alignment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vertical="center" wrapText="1"/>
    </xf>
    <xf numFmtId="2" fontId="44" fillId="2" borderId="1" xfId="1" applyNumberFormat="1" applyFon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44" fillId="2" borderId="1" xfId="1" applyNumberFormat="1" applyFont="1" applyFill="1" applyBorder="1" applyAlignment="1" applyProtection="1">
      <alignment horizontal="center" wrapText="1"/>
    </xf>
    <xf numFmtId="0" fontId="51" fillId="0" borderId="1" xfId="7" applyFont="1" applyBorder="1" applyAlignment="1">
      <alignment horizontal="left" vertical="center" wrapText="1"/>
    </xf>
    <xf numFmtId="0" fontId="51" fillId="0" borderId="1" xfId="8" applyFont="1" applyBorder="1" applyAlignment="1">
      <alignment horizontal="left" vertical="center" wrapText="1"/>
    </xf>
    <xf numFmtId="2" fontId="49" fillId="2" borderId="1" xfId="1" applyNumberFormat="1" applyFont="1" applyFill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67" fillId="0" borderId="1" xfId="0" applyFont="1" applyBorder="1" applyAlignment="1">
      <alignment horizontal="left" vertical="center" wrapText="1"/>
    </xf>
    <xf numFmtId="164" fontId="69" fillId="0" borderId="1" xfId="1" applyFont="1" applyBorder="1" applyAlignment="1">
      <alignment vertical="center"/>
    </xf>
    <xf numFmtId="164" fontId="70" fillId="0" borderId="1" xfId="1" applyFont="1" applyBorder="1" applyAlignment="1">
      <alignment horizontal="right"/>
    </xf>
    <xf numFmtId="165" fontId="70" fillId="0" borderId="1" xfId="1" applyNumberFormat="1" applyFont="1" applyBorder="1" applyAlignment="1">
      <alignment horizontal="right"/>
    </xf>
    <xf numFmtId="164" fontId="71" fillId="3" borderId="1" xfId="1" applyFont="1" applyFill="1" applyBorder="1" applyAlignment="1">
      <alignment vertical="center"/>
    </xf>
    <xf numFmtId="165" fontId="72" fillId="3" borderId="1" xfId="1" applyNumberFormat="1" applyFont="1" applyFill="1" applyBorder="1" applyAlignment="1">
      <alignment horizontal="right"/>
    </xf>
    <xf numFmtId="164" fontId="69" fillId="0" borderId="1" xfId="1" applyFont="1" applyBorder="1" applyAlignment="1">
      <alignment vertical="center" wrapText="1"/>
    </xf>
    <xf numFmtId="165" fontId="70" fillId="0" borderId="1" xfId="1" applyNumberFormat="1" applyFont="1" applyBorder="1" applyAlignment="1">
      <alignment horizontal="center" wrapText="1"/>
    </xf>
    <xf numFmtId="164" fontId="71" fillId="3" borderId="1" xfId="1" applyFont="1" applyFill="1" applyBorder="1" applyAlignment="1">
      <alignment vertical="center" wrapText="1"/>
    </xf>
    <xf numFmtId="164" fontId="72" fillId="2" borderId="1" xfId="1" applyFont="1" applyFill="1" applyBorder="1" applyAlignment="1">
      <alignment horizontal="right"/>
    </xf>
    <xf numFmtId="1" fontId="73" fillId="0" borderId="1" xfId="0" applyNumberFormat="1" applyFont="1" applyBorder="1" applyAlignment="1">
      <alignment horizontal="center"/>
    </xf>
    <xf numFmtId="164" fontId="72" fillId="2" borderId="1" xfId="1" applyFont="1" applyFill="1" applyBorder="1"/>
    <xf numFmtId="164" fontId="70" fillId="2" borderId="1" xfId="1" applyFont="1" applyFill="1" applyBorder="1" applyAlignment="1">
      <alignment horizontal="right"/>
    </xf>
    <xf numFmtId="1" fontId="74" fillId="0" borderId="1" xfId="0" applyNumberFormat="1" applyFont="1" applyBorder="1" applyAlignment="1">
      <alignment horizontal="center"/>
    </xf>
    <xf numFmtId="164" fontId="75" fillId="0" borderId="1" xfId="1" applyFont="1" applyBorder="1"/>
    <xf numFmtId="164" fontId="74" fillId="0" borderId="1" xfId="1" applyFont="1" applyBorder="1"/>
    <xf numFmtId="164" fontId="71" fillId="2" borderId="1" xfId="1" applyFont="1" applyFill="1" applyBorder="1" applyAlignment="1">
      <alignment vertical="center" wrapText="1"/>
    </xf>
    <xf numFmtId="164" fontId="70" fillId="2" borderId="1" xfId="1" applyFont="1" applyFill="1" applyBorder="1" applyAlignment="1">
      <alignment horizontal="right" wrapText="1"/>
    </xf>
    <xf numFmtId="165" fontId="76" fillId="0" borderId="1" xfId="1" applyNumberFormat="1" applyFont="1" applyBorder="1"/>
    <xf numFmtId="165" fontId="75" fillId="0" borderId="1" xfId="1" applyNumberFormat="1" applyFont="1" applyBorder="1"/>
    <xf numFmtId="165" fontId="44" fillId="2" borderId="1" xfId="1" applyNumberFormat="1" applyFont="1" applyFill="1" applyBorder="1" applyAlignment="1">
      <alignment horizontal="center"/>
    </xf>
    <xf numFmtId="0" fontId="50" fillId="3" borderId="2" xfId="0" applyFont="1" applyFill="1" applyBorder="1" applyAlignment="1">
      <alignment horizontal="center" vertical="center" wrapText="1"/>
    </xf>
    <xf numFmtId="0" fontId="77" fillId="2" borderId="1" xfId="0" applyFont="1" applyFill="1" applyBorder="1" applyAlignment="1">
      <alignment horizontal="left" vertical="center" wrapText="1"/>
    </xf>
    <xf numFmtId="164" fontId="77" fillId="2" borderId="1" xfId="1" applyFont="1" applyFill="1" applyBorder="1" applyAlignment="1">
      <alignment horizontal="right"/>
    </xf>
    <xf numFmtId="165" fontId="77" fillId="2" borderId="1" xfId="1" applyNumberFormat="1" applyFont="1" applyFill="1" applyBorder="1" applyAlignment="1">
      <alignment horizontal="center"/>
    </xf>
    <xf numFmtId="0" fontId="78" fillId="2" borderId="1" xfId="0" applyFont="1" applyFill="1" applyBorder="1" applyAlignment="1">
      <alignment horizontal="left" vertical="center" wrapText="1"/>
    </xf>
    <xf numFmtId="164" fontId="78" fillId="2" borderId="1" xfId="1" applyFont="1" applyFill="1" applyBorder="1" applyAlignment="1">
      <alignment horizontal="right"/>
    </xf>
    <xf numFmtId="165" fontId="78" fillId="2" borderId="1" xfId="1" applyNumberFormat="1" applyFont="1" applyFill="1" applyBorder="1" applyAlignment="1">
      <alignment horizontal="center"/>
    </xf>
    <xf numFmtId="0" fontId="79" fillId="2" borderId="1" xfId="0" applyFont="1" applyFill="1" applyBorder="1" applyAlignment="1">
      <alignment horizontal="left" vertical="center" wrapText="1"/>
    </xf>
    <xf numFmtId="164" fontId="79" fillId="2" borderId="1" xfId="1" applyFont="1" applyFill="1" applyBorder="1" applyAlignment="1">
      <alignment horizontal="right"/>
    </xf>
    <xf numFmtId="165" fontId="79" fillId="2" borderId="1" xfId="1" applyNumberFormat="1" applyFont="1" applyFill="1" applyBorder="1" applyAlignment="1">
      <alignment horizontal="center"/>
    </xf>
    <xf numFmtId="0" fontId="80" fillId="2" borderId="1" xfId="0" applyFont="1" applyFill="1" applyBorder="1" applyAlignment="1">
      <alignment horizontal="left" vertical="center" wrapText="1"/>
    </xf>
    <xf numFmtId="164" fontId="80" fillId="2" borderId="1" xfId="1" applyFont="1" applyFill="1" applyBorder="1" applyAlignment="1">
      <alignment horizontal="right"/>
    </xf>
    <xf numFmtId="165" fontId="80" fillId="2" borderId="1" xfId="1" applyNumberFormat="1" applyFont="1" applyFill="1" applyBorder="1" applyAlignment="1">
      <alignment horizontal="center"/>
    </xf>
    <xf numFmtId="0" fontId="80" fillId="0" borderId="1" xfId="0" applyFont="1" applyBorder="1" applyAlignment="1">
      <alignment horizontal="left" vertical="center" wrapText="1"/>
    </xf>
    <xf numFmtId="164" fontId="81" fillId="0" borderId="1" xfId="1" applyFont="1" applyBorder="1"/>
    <xf numFmtId="4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64" fontId="0" fillId="0" borderId="0" xfId="1" applyFont="1" applyAlignment="1">
      <alignment horizontal="center"/>
    </xf>
    <xf numFmtId="164" fontId="3" fillId="0" borderId="10" xfId="1" applyFont="1" applyBorder="1"/>
    <xf numFmtId="164" fontId="69" fillId="2" borderId="1" xfId="1" applyFont="1" applyFill="1" applyBorder="1" applyAlignment="1">
      <alignment vertical="center" wrapText="1"/>
    </xf>
    <xf numFmtId="0" fontId="51" fillId="2" borderId="0" xfId="0" quotePrefix="1" applyFont="1" applyFill="1" applyAlignment="1">
      <alignment horizontal="left" vertical="center"/>
    </xf>
    <xf numFmtId="0" fontId="55" fillId="2" borderId="0" xfId="0" quotePrefix="1" applyFont="1" applyFill="1" applyAlignment="1">
      <alignment horizontal="left" vertical="center"/>
    </xf>
    <xf numFmtId="164" fontId="69" fillId="2" borderId="0" xfId="1" applyFont="1" applyFill="1" applyBorder="1" applyAlignment="1">
      <alignment vertical="center" wrapText="1"/>
    </xf>
    <xf numFmtId="1" fontId="74" fillId="0" borderId="0" xfId="0" applyNumberFormat="1" applyFont="1" applyAlignment="1">
      <alignment horizontal="center"/>
    </xf>
    <xf numFmtId="164" fontId="49" fillId="2" borderId="1" xfId="1" applyFont="1" applyFill="1" applyBorder="1" applyAlignment="1">
      <alignment horizontal="center"/>
    </xf>
    <xf numFmtId="164" fontId="44" fillId="2" borderId="1" xfId="1" applyFont="1" applyFill="1" applyBorder="1" applyAlignment="1" applyProtection="1">
      <alignment horizontal="center" wrapText="1"/>
    </xf>
    <xf numFmtId="164" fontId="49" fillId="2" borderId="1" xfId="1" applyFont="1" applyFill="1" applyBorder="1" applyAlignment="1" applyProtection="1">
      <alignment horizontal="center" wrapText="1"/>
    </xf>
    <xf numFmtId="164" fontId="64" fillId="0" borderId="1" xfId="1" applyFont="1" applyBorder="1"/>
    <xf numFmtId="164" fontId="51" fillId="2" borderId="1" xfId="1" applyFont="1" applyFill="1" applyBorder="1" applyAlignment="1">
      <alignment horizontal="right"/>
    </xf>
    <xf numFmtId="0" fontId="49" fillId="3" borderId="6" xfId="0" quotePrefix="1" applyFont="1" applyFill="1" applyBorder="1" applyAlignment="1">
      <alignment horizontal="left" wrapText="1"/>
    </xf>
    <xf numFmtId="0" fontId="49" fillId="3" borderId="7" xfId="0" quotePrefix="1" applyFont="1" applyFill="1" applyBorder="1" applyAlignment="1">
      <alignment horizontal="left" wrapText="1"/>
    </xf>
    <xf numFmtId="0" fontId="49" fillId="3" borderId="8" xfId="0" quotePrefix="1" applyFont="1" applyFill="1" applyBorder="1" applyAlignment="1">
      <alignment horizontal="left" wrapText="1"/>
    </xf>
    <xf numFmtId="0" fontId="49" fillId="3" borderId="1" xfId="0" quotePrefix="1" applyFont="1" applyFill="1" applyBorder="1" applyAlignment="1">
      <alignment horizontal="left" vertical="center" wrapText="1"/>
    </xf>
    <xf numFmtId="0" fontId="53" fillId="0" borderId="0" xfId="0" applyFont="1" applyAlignment="1">
      <alignment horizontal="center" vertical="center" wrapText="1"/>
    </xf>
    <xf numFmtId="0" fontId="50" fillId="0" borderId="6" xfId="0" quotePrefix="1" applyFont="1" applyBorder="1" applyAlignment="1">
      <alignment horizontal="center" vertical="center" wrapText="1"/>
    </xf>
    <xf numFmtId="0" fontId="50" fillId="0" borderId="7" xfId="0" quotePrefix="1" applyFont="1" applyBorder="1" applyAlignment="1">
      <alignment horizontal="center" vertical="center" wrapText="1"/>
    </xf>
    <xf numFmtId="0" fontId="46" fillId="0" borderId="6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0" fontId="51" fillId="0" borderId="7" xfId="0" applyFont="1" applyBorder="1" applyAlignment="1">
      <alignment vertical="center" wrapText="1"/>
    </xf>
    <xf numFmtId="0" fontId="46" fillId="3" borderId="6" xfId="0" applyFont="1" applyFill="1" applyBorder="1" applyAlignment="1">
      <alignment horizontal="left" vertical="center" wrapText="1"/>
    </xf>
    <xf numFmtId="0" fontId="51" fillId="3" borderId="7" xfId="0" applyFont="1" applyFill="1" applyBorder="1" applyAlignment="1">
      <alignment vertical="center" wrapText="1"/>
    </xf>
    <xf numFmtId="0" fontId="51" fillId="3" borderId="7" xfId="0" applyFont="1" applyFill="1" applyBorder="1" applyAlignment="1">
      <alignment vertical="center"/>
    </xf>
    <xf numFmtId="0" fontId="46" fillId="0" borderId="6" xfId="0" quotePrefix="1" applyFont="1" applyBorder="1" applyAlignment="1">
      <alignment horizontal="left" vertical="center" wrapText="1"/>
    </xf>
    <xf numFmtId="0" fontId="46" fillId="0" borderId="6" xfId="0" quotePrefix="1" applyFont="1" applyBorder="1" applyAlignment="1">
      <alignment horizontal="left" vertical="center"/>
    </xf>
    <xf numFmtId="0" fontId="51" fillId="0" borderId="7" xfId="0" applyFont="1" applyBorder="1" applyAlignment="1">
      <alignment vertical="center"/>
    </xf>
    <xf numFmtId="0" fontId="46" fillId="3" borderId="6" xfId="0" quotePrefix="1" applyFont="1" applyFill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9" fillId="0" borderId="1" xfId="0" quotePrefix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0" fillId="0" borderId="1" xfId="0" quotePrefix="1" applyFont="1" applyBorder="1" applyAlignment="1">
      <alignment horizontal="center" wrapText="1"/>
    </xf>
    <xf numFmtId="0" fontId="50" fillId="0" borderId="6" xfId="0" quotePrefix="1" applyFont="1" applyBorder="1" applyAlignment="1">
      <alignment horizont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 wrapText="1"/>
    </xf>
    <xf numFmtId="0" fontId="44" fillId="3" borderId="7" xfId="0" applyFont="1" applyFill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9" fillId="3" borderId="6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78" fillId="2" borderId="1" xfId="0" applyFont="1" applyFill="1" applyBorder="1" applyAlignment="1">
      <alignment horizontal="center" vertical="center" wrapText="1"/>
    </xf>
    <xf numFmtId="0" fontId="79" fillId="2" borderId="1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 wrapText="1"/>
    </xf>
    <xf numFmtId="0" fontId="79" fillId="2" borderId="7" xfId="0" applyFont="1" applyFill="1" applyBorder="1" applyAlignment="1">
      <alignment horizontal="center" vertical="center" wrapText="1"/>
    </xf>
    <xf numFmtId="0" fontId="79" fillId="2" borderId="8" xfId="0" applyFont="1" applyFill="1" applyBorder="1" applyAlignment="1">
      <alignment horizontal="center" vertical="center" wrapText="1"/>
    </xf>
    <xf numFmtId="0" fontId="80" fillId="2" borderId="6" xfId="0" applyFont="1" applyFill="1" applyBorder="1" applyAlignment="1">
      <alignment horizontal="center" vertical="center" wrapText="1"/>
    </xf>
    <xf numFmtId="0" fontId="80" fillId="2" borderId="7" xfId="0" applyFont="1" applyFill="1" applyBorder="1" applyAlignment="1">
      <alignment horizontal="center" vertical="center" wrapText="1"/>
    </xf>
    <xf numFmtId="0" fontId="80" fillId="2" borderId="8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77" fillId="2" borderId="1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50" fillId="3" borderId="4" xfId="0" applyFont="1" applyFill="1" applyBorder="1" applyAlignment="1">
      <alignment horizontal="center" vertical="center" wrapText="1"/>
    </xf>
    <xf numFmtId="0" fontId="50" fillId="3" borderId="11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0" fillId="0" borderId="6" xfId="1" applyFont="1" applyBorder="1" applyAlignment="1">
      <alignment horizontal="center" wrapText="1"/>
    </xf>
    <xf numFmtId="164" fontId="10" fillId="0" borderId="8" xfId="1" applyFont="1" applyBorder="1" applyAlignment="1">
      <alignment horizontal="center" wrapText="1"/>
    </xf>
    <xf numFmtId="164" fontId="10" fillId="0" borderId="7" xfId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7" fillId="0" borderId="6" xfId="1" applyFont="1" applyBorder="1" applyAlignment="1">
      <alignment horizontal="center" wrapText="1"/>
    </xf>
    <xf numFmtId="164" fontId="7" fillId="0" borderId="7" xfId="1" applyFont="1" applyBorder="1" applyAlignment="1">
      <alignment horizontal="center" wrapText="1"/>
    </xf>
    <xf numFmtId="164" fontId="7" fillId="0" borderId="8" xfId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0" fillId="0" borderId="0" xfId="0" applyFont="1" applyAlignment="1">
      <alignment horizontal="center"/>
    </xf>
  </cellXfs>
  <cellStyles count="9">
    <cellStyle name="Normalno" xfId="0" builtinId="0"/>
    <cellStyle name="Normalno 2" xfId="4" xr:uid="{0F1C9C8E-CE1D-4263-BD6D-E6703F05BC70}"/>
    <cellStyle name="Obično_List1" xfId="6" xr:uid="{6B58D0A0-6346-4EA6-BFA6-95E603C29A3E}"/>
    <cellStyle name="Obično_List4" xfId="2" xr:uid="{BE59D005-54CD-4B19-BE2B-9B1F9F84789E}"/>
    <cellStyle name="Obično_List5" xfId="5" xr:uid="{4D63AE4B-8122-463C-A877-C58313C743B5}"/>
    <cellStyle name="Obično_List6" xfId="8" xr:uid="{6E21A0E9-D4DC-4B88-81C3-BD2B7F72D24E}"/>
    <cellStyle name="Obično_List7" xfId="3" xr:uid="{4FEE859F-4068-491B-BC35-89EC101787AD}"/>
    <cellStyle name="Obično_List9" xfId="7" xr:uid="{CCC0187A-E7CD-43CD-9539-2ACB796D62E7}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96CC-96A8-4BDD-BD77-BCE5CB5E04A8}">
  <dimension ref="A1:K23"/>
  <sheetViews>
    <sheetView tabSelected="1" workbookViewId="0">
      <selection activeCell="I16" sqref="I16"/>
    </sheetView>
  </sheetViews>
  <sheetFormatPr defaultRowHeight="15" x14ac:dyDescent="0.25"/>
  <cols>
    <col min="5" max="5" width="11.28515625" customWidth="1"/>
    <col min="6" max="6" width="13.85546875" customWidth="1"/>
    <col min="7" max="7" width="15.42578125" customWidth="1"/>
    <col min="8" max="8" width="14.28515625" customWidth="1"/>
    <col min="9" max="9" width="15" customWidth="1"/>
    <col min="10" max="11" width="10.5703125" bestFit="1" customWidth="1"/>
  </cols>
  <sheetData>
    <row r="1" spans="1:11" ht="15.75" x14ac:dyDescent="0.25">
      <c r="A1" s="325" t="s">
        <v>201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5.75" x14ac:dyDescent="0.25">
      <c r="A2" s="310" t="s">
        <v>395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1" ht="18" x14ac:dyDescent="0.25">
      <c r="A3" s="323" t="s">
        <v>202</v>
      </c>
      <c r="B3" s="323"/>
      <c r="C3" s="323"/>
      <c r="D3" s="323"/>
      <c r="E3" s="323"/>
      <c r="F3" s="182"/>
      <c r="G3" s="183"/>
      <c r="H3" s="183"/>
      <c r="I3" s="183"/>
      <c r="J3" s="184"/>
      <c r="K3" s="195">
        <v>1</v>
      </c>
    </row>
    <row r="4" spans="1:11" ht="52.9" customHeight="1" x14ac:dyDescent="0.25">
      <c r="A4" s="324" t="s">
        <v>203</v>
      </c>
      <c r="B4" s="324"/>
      <c r="C4" s="324"/>
      <c r="D4" s="324"/>
      <c r="E4" s="324"/>
      <c r="F4" s="185" t="s">
        <v>419</v>
      </c>
      <c r="G4" s="185" t="s">
        <v>406</v>
      </c>
      <c r="H4" s="185" t="s">
        <v>407</v>
      </c>
      <c r="I4" s="185" t="s">
        <v>420</v>
      </c>
      <c r="J4" s="185" t="s">
        <v>155</v>
      </c>
      <c r="K4" s="185" t="s">
        <v>155</v>
      </c>
    </row>
    <row r="5" spans="1:11" x14ac:dyDescent="0.25">
      <c r="A5" s="326">
        <v>1</v>
      </c>
      <c r="B5" s="326"/>
      <c r="C5" s="326"/>
      <c r="D5" s="326"/>
      <c r="E5" s="327"/>
      <c r="F5" s="186">
        <v>2</v>
      </c>
      <c r="G5" s="187">
        <v>3</v>
      </c>
      <c r="H5" s="187">
        <v>4</v>
      </c>
      <c r="I5" s="187">
        <v>5</v>
      </c>
      <c r="J5" s="187" t="s">
        <v>205</v>
      </c>
      <c r="K5" s="187" t="s">
        <v>206</v>
      </c>
    </row>
    <row r="6" spans="1:11" x14ac:dyDescent="0.25">
      <c r="A6" s="313" t="s">
        <v>207</v>
      </c>
      <c r="B6" s="315"/>
      <c r="C6" s="315"/>
      <c r="D6" s="315"/>
      <c r="E6" s="321"/>
      <c r="F6" s="257">
        <f>ukupno!C27</f>
        <v>923860.35</v>
      </c>
      <c r="G6" s="258">
        <f>ukupno!D27+ukupno!D31</f>
        <v>1224016</v>
      </c>
      <c r="H6" s="258">
        <f>G6*K3</f>
        <v>1224016</v>
      </c>
      <c r="I6" s="258">
        <f>ukupno!E27</f>
        <v>1077420.0000000002</v>
      </c>
      <c r="J6" s="259">
        <f t="shared" ref="J6:J12" si="0">I6/F6*100</f>
        <v>116.62152185663129</v>
      </c>
      <c r="K6" s="259">
        <f t="shared" ref="K6:K11" si="1">I6/H6*100</f>
        <v>88.023359171775553</v>
      </c>
    </row>
    <row r="7" spans="1:11" x14ac:dyDescent="0.25">
      <c r="A7" s="320" t="s">
        <v>208</v>
      </c>
      <c r="B7" s="321"/>
      <c r="C7" s="321"/>
      <c r="D7" s="321"/>
      <c r="E7" s="321"/>
      <c r="F7" s="257">
        <f>ukupno!C30</f>
        <v>0</v>
      </c>
      <c r="G7" s="258">
        <f>ukupno!D30</f>
        <v>713</v>
      </c>
      <c r="H7" s="258">
        <f>G7*K3</f>
        <v>713</v>
      </c>
      <c r="I7" s="258">
        <f>ukupno!E30</f>
        <v>712.5</v>
      </c>
      <c r="J7" s="259">
        <v>0</v>
      </c>
      <c r="K7" s="259">
        <v>0</v>
      </c>
    </row>
    <row r="8" spans="1:11" x14ac:dyDescent="0.25">
      <c r="A8" s="316" t="s">
        <v>209</v>
      </c>
      <c r="B8" s="317"/>
      <c r="C8" s="317"/>
      <c r="D8" s="317"/>
      <c r="E8" s="318"/>
      <c r="F8" s="260">
        <f>SUM(F6:F7)</f>
        <v>923860.35</v>
      </c>
      <c r="G8" s="260">
        <f t="shared" ref="G8:I8" si="2">SUM(G6:G7)</f>
        <v>1224729</v>
      </c>
      <c r="H8" s="260">
        <f t="shared" si="2"/>
        <v>1224729</v>
      </c>
      <c r="I8" s="260">
        <f t="shared" si="2"/>
        <v>1078132.5000000002</v>
      </c>
      <c r="J8" s="261">
        <f t="shared" si="0"/>
        <v>116.69864390218719</v>
      </c>
      <c r="K8" s="261">
        <f t="shared" si="1"/>
        <v>88.030290782695616</v>
      </c>
    </row>
    <row r="9" spans="1:11" x14ac:dyDescent="0.25">
      <c r="A9" s="319" t="s">
        <v>210</v>
      </c>
      <c r="B9" s="315"/>
      <c r="C9" s="315"/>
      <c r="D9" s="315"/>
      <c r="E9" s="315"/>
      <c r="F9" s="262">
        <f>ukupno!C207</f>
        <v>895296.82</v>
      </c>
      <c r="G9" s="258">
        <f>ukupno!D207</f>
        <v>1203583</v>
      </c>
      <c r="H9" s="258">
        <f>G9*K3</f>
        <v>1203583</v>
      </c>
      <c r="I9" s="258">
        <f>ukupno!E207</f>
        <v>1078342.1400000004</v>
      </c>
      <c r="J9" s="263">
        <f t="shared" si="0"/>
        <v>120.44521056156555</v>
      </c>
      <c r="K9" s="263">
        <f t="shared" si="1"/>
        <v>89.594331259248463</v>
      </c>
    </row>
    <row r="10" spans="1:11" x14ac:dyDescent="0.25">
      <c r="A10" s="320" t="s">
        <v>211</v>
      </c>
      <c r="B10" s="321"/>
      <c r="C10" s="321"/>
      <c r="D10" s="321"/>
      <c r="E10" s="321"/>
      <c r="F10" s="257">
        <f>ukupno!C229</f>
        <v>9403.9100000000017</v>
      </c>
      <c r="G10" s="258">
        <f>ukupno!D229</f>
        <v>21146</v>
      </c>
      <c r="H10" s="258">
        <f>G10*K3</f>
        <v>21146</v>
      </c>
      <c r="I10" s="258">
        <f>ukupno!E229</f>
        <v>18683.499999999996</v>
      </c>
      <c r="J10" s="263">
        <f t="shared" si="0"/>
        <v>198.67799670562556</v>
      </c>
      <c r="K10" s="263">
        <f t="shared" si="1"/>
        <v>88.354771588007168</v>
      </c>
    </row>
    <row r="11" spans="1:11" x14ac:dyDescent="0.25">
      <c r="A11" s="188" t="s">
        <v>212</v>
      </c>
      <c r="B11" s="189"/>
      <c r="C11" s="189"/>
      <c r="D11" s="189"/>
      <c r="E11" s="189"/>
      <c r="F11" s="260">
        <f>SUM(F9:F10)</f>
        <v>904700.73</v>
      </c>
      <c r="G11" s="260">
        <f t="shared" ref="G11:I11" si="3">SUM(G9:G10)</f>
        <v>1224729</v>
      </c>
      <c r="H11" s="260">
        <f t="shared" si="3"/>
        <v>1224729</v>
      </c>
      <c r="I11" s="260">
        <f t="shared" si="3"/>
        <v>1097025.6400000004</v>
      </c>
      <c r="J11" s="261">
        <f t="shared" si="0"/>
        <v>121.25840110685004</v>
      </c>
      <c r="K11" s="261">
        <f t="shared" si="1"/>
        <v>89.572929194948458</v>
      </c>
    </row>
    <row r="12" spans="1:11" x14ac:dyDescent="0.25">
      <c r="A12" s="322" t="s">
        <v>213</v>
      </c>
      <c r="B12" s="317"/>
      <c r="C12" s="317"/>
      <c r="D12" s="317"/>
      <c r="E12" s="317"/>
      <c r="F12" s="264">
        <f>F8-F11</f>
        <v>19159.619999999995</v>
      </c>
      <c r="G12" s="264">
        <f t="shared" ref="G12:I12" si="4">G8-G11</f>
        <v>0</v>
      </c>
      <c r="H12" s="264">
        <f t="shared" si="4"/>
        <v>0</v>
      </c>
      <c r="I12" s="264">
        <f t="shared" si="4"/>
        <v>-18893.14000000013</v>
      </c>
      <c r="J12" s="261">
        <f t="shared" si="0"/>
        <v>-98.609158219213825</v>
      </c>
      <c r="K12" s="261">
        <v>0</v>
      </c>
    </row>
    <row r="13" spans="1:11" ht="18" x14ac:dyDescent="0.25">
      <c r="A13" s="190"/>
      <c r="B13" s="191"/>
      <c r="C13" s="191"/>
      <c r="D13" s="191"/>
      <c r="E13" s="191"/>
      <c r="F13" s="191"/>
      <c r="G13" s="191"/>
      <c r="H13" s="191"/>
      <c r="I13" s="191"/>
      <c r="J13" s="192"/>
      <c r="K13" s="192"/>
    </row>
    <row r="14" spans="1:11" ht="18" x14ac:dyDescent="0.25">
      <c r="A14" s="323" t="s">
        <v>214</v>
      </c>
      <c r="B14" s="323"/>
      <c r="C14" s="323"/>
      <c r="D14" s="323"/>
      <c r="E14" s="323"/>
      <c r="F14" s="191"/>
      <c r="G14" s="191"/>
      <c r="H14" s="191"/>
      <c r="I14" s="191"/>
      <c r="J14" s="192"/>
      <c r="K14" s="192"/>
    </row>
    <row r="15" spans="1:11" ht="55.9" customHeight="1" x14ac:dyDescent="0.25">
      <c r="A15" s="324" t="s">
        <v>203</v>
      </c>
      <c r="B15" s="324"/>
      <c r="C15" s="324"/>
      <c r="D15" s="324"/>
      <c r="E15" s="324"/>
      <c r="F15" s="185" t="s">
        <v>421</v>
      </c>
      <c r="G15" s="193" t="s">
        <v>406</v>
      </c>
      <c r="H15" s="193" t="s">
        <v>407</v>
      </c>
      <c r="I15" s="193" t="s">
        <v>422</v>
      </c>
      <c r="J15" s="193" t="s">
        <v>155</v>
      </c>
      <c r="K15" s="193" t="s">
        <v>204</v>
      </c>
    </row>
    <row r="16" spans="1:11" x14ac:dyDescent="0.25">
      <c r="A16" s="311">
        <v>1</v>
      </c>
      <c r="B16" s="312"/>
      <c r="C16" s="312"/>
      <c r="D16" s="312"/>
      <c r="E16" s="312"/>
      <c r="F16" s="194">
        <v>2</v>
      </c>
      <c r="G16" s="187">
        <v>3</v>
      </c>
      <c r="H16" s="187">
        <v>4</v>
      </c>
      <c r="I16" s="187">
        <v>5</v>
      </c>
      <c r="J16" s="187" t="s">
        <v>205</v>
      </c>
      <c r="K16" s="187" t="s">
        <v>206</v>
      </c>
    </row>
    <row r="17" spans="1:11" ht="19.899999999999999" customHeight="1" x14ac:dyDescent="0.25">
      <c r="A17" s="313" t="s">
        <v>215</v>
      </c>
      <c r="B17" s="314"/>
      <c r="C17" s="314"/>
      <c r="D17" s="314"/>
      <c r="E17" s="314"/>
      <c r="F17" s="196">
        <v>0</v>
      </c>
      <c r="G17" s="197">
        <v>0</v>
      </c>
      <c r="H17" s="197">
        <v>0</v>
      </c>
      <c r="I17" s="197">
        <v>0</v>
      </c>
      <c r="J17" s="198">
        <v>0</v>
      </c>
      <c r="K17" s="198">
        <v>0</v>
      </c>
    </row>
    <row r="18" spans="1:11" ht="26.45" customHeight="1" x14ac:dyDescent="0.25">
      <c r="A18" s="313" t="s">
        <v>216</v>
      </c>
      <c r="B18" s="315"/>
      <c r="C18" s="315"/>
      <c r="D18" s="315"/>
      <c r="E18" s="315"/>
      <c r="F18" s="196">
        <v>0</v>
      </c>
      <c r="G18" s="197">
        <v>0</v>
      </c>
      <c r="H18" s="197">
        <v>0</v>
      </c>
      <c r="I18" s="197">
        <v>0</v>
      </c>
      <c r="J18" s="198">
        <v>0</v>
      </c>
      <c r="K18" s="198">
        <v>0</v>
      </c>
    </row>
    <row r="19" spans="1:11" x14ac:dyDescent="0.25">
      <c r="A19" s="306" t="s">
        <v>217</v>
      </c>
      <c r="B19" s="307"/>
      <c r="C19" s="307"/>
      <c r="D19" s="307"/>
      <c r="E19" s="308"/>
      <c r="F19" s="200">
        <f>SUM(F17:F18)</f>
        <v>0</v>
      </c>
      <c r="G19" s="200">
        <f t="shared" ref="G19:I19" si="5">SUM(G17:G18)</f>
        <v>0</v>
      </c>
      <c r="H19" s="200">
        <f t="shared" si="5"/>
        <v>0</v>
      </c>
      <c r="I19" s="200">
        <f t="shared" si="5"/>
        <v>0</v>
      </c>
      <c r="J19" s="199">
        <v>0</v>
      </c>
      <c r="K19" s="199">
        <v>0</v>
      </c>
    </row>
    <row r="20" spans="1:11" x14ac:dyDescent="0.25">
      <c r="A20" s="313" t="s">
        <v>218</v>
      </c>
      <c r="B20" s="315"/>
      <c r="C20" s="315"/>
      <c r="D20" s="315"/>
      <c r="E20" s="315"/>
      <c r="F20" s="196">
        <v>0</v>
      </c>
      <c r="G20" s="197">
        <v>0</v>
      </c>
      <c r="H20" s="197">
        <v>0</v>
      </c>
      <c r="I20" s="197">
        <v>0</v>
      </c>
      <c r="J20" s="198">
        <v>0</v>
      </c>
      <c r="K20" s="198">
        <v>0</v>
      </c>
    </row>
    <row r="21" spans="1:11" x14ac:dyDescent="0.25">
      <c r="A21" s="313" t="s">
        <v>219</v>
      </c>
      <c r="B21" s="315"/>
      <c r="C21" s="315"/>
      <c r="D21" s="315"/>
      <c r="E21" s="315"/>
      <c r="F21" s="196">
        <v>0</v>
      </c>
      <c r="G21" s="197">
        <v>0</v>
      </c>
      <c r="H21" s="197">
        <v>0</v>
      </c>
      <c r="I21" s="197">
        <v>0</v>
      </c>
      <c r="J21" s="198">
        <v>0</v>
      </c>
      <c r="K21" s="198">
        <v>0</v>
      </c>
    </row>
    <row r="22" spans="1:11" x14ac:dyDescent="0.25">
      <c r="A22" s="306" t="s">
        <v>220</v>
      </c>
      <c r="B22" s="307"/>
      <c r="C22" s="307"/>
      <c r="D22" s="307"/>
      <c r="E22" s="308"/>
      <c r="F22" s="200">
        <f>SUM(F20:F21)</f>
        <v>0</v>
      </c>
      <c r="G22" s="200">
        <f t="shared" ref="G22:I22" si="6">SUM(G20:G21)</f>
        <v>0</v>
      </c>
      <c r="H22" s="200">
        <f t="shared" si="6"/>
        <v>0</v>
      </c>
      <c r="I22" s="200">
        <f t="shared" si="6"/>
        <v>0</v>
      </c>
      <c r="J22" s="199">
        <v>0</v>
      </c>
      <c r="K22" s="199">
        <v>0</v>
      </c>
    </row>
    <row r="23" spans="1:11" x14ac:dyDescent="0.25">
      <c r="A23" s="309" t="s">
        <v>221</v>
      </c>
      <c r="B23" s="309"/>
      <c r="C23" s="309"/>
      <c r="D23" s="309"/>
      <c r="E23" s="309"/>
      <c r="F23" s="230">
        <f>F19-F22</f>
        <v>0</v>
      </c>
      <c r="G23" s="230">
        <f t="shared" ref="G23:I23" si="7">G19-G22</f>
        <v>0</v>
      </c>
      <c r="H23" s="230">
        <f t="shared" si="7"/>
        <v>0</v>
      </c>
      <c r="I23" s="230">
        <f t="shared" si="7"/>
        <v>0</v>
      </c>
      <c r="J23" s="231">
        <v>0</v>
      </c>
      <c r="K23" s="231">
        <v>0</v>
      </c>
    </row>
  </sheetData>
  <mergeCells count="21">
    <mergeCell ref="A1:K1"/>
    <mergeCell ref="A3:E3"/>
    <mergeCell ref="A4:E4"/>
    <mergeCell ref="A5:E5"/>
    <mergeCell ref="A6:E6"/>
    <mergeCell ref="A22:E22"/>
    <mergeCell ref="A23:E23"/>
    <mergeCell ref="A2:K2"/>
    <mergeCell ref="A16:E16"/>
    <mergeCell ref="A17:E17"/>
    <mergeCell ref="A18:E18"/>
    <mergeCell ref="A19:E19"/>
    <mergeCell ref="A20:E20"/>
    <mergeCell ref="A21:E21"/>
    <mergeCell ref="A8:E8"/>
    <mergeCell ref="A9:E9"/>
    <mergeCell ref="A10:E10"/>
    <mergeCell ref="A12:E12"/>
    <mergeCell ref="A14:E14"/>
    <mergeCell ref="A15:E15"/>
    <mergeCell ref="A7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BDB8-A43B-41D0-9CCA-3C65689DDE8F}">
  <dimension ref="A1:K111"/>
  <sheetViews>
    <sheetView workbookViewId="0">
      <selection activeCell="G98" sqref="G98:H98"/>
    </sheetView>
  </sheetViews>
  <sheetFormatPr defaultRowHeight="15" x14ac:dyDescent="0.25"/>
  <cols>
    <col min="1" max="1" width="4.28515625" customWidth="1"/>
    <col min="2" max="3" width="5.28515625" customWidth="1"/>
    <col min="4" max="4" width="5.85546875" customWidth="1"/>
    <col min="5" max="5" width="30.85546875" customWidth="1"/>
    <col min="6" max="6" width="15" style="216" customWidth="1"/>
    <col min="7" max="7" width="15.7109375" style="216" customWidth="1"/>
    <col min="8" max="8" width="14.140625" style="216" customWidth="1"/>
    <col min="9" max="9" width="15.5703125" style="216" customWidth="1"/>
    <col min="10" max="10" width="8.140625" customWidth="1"/>
    <col min="11" max="11" width="8.42578125" customWidth="1"/>
  </cols>
  <sheetData>
    <row r="1" spans="1:11" ht="15.75" x14ac:dyDescent="0.25">
      <c r="A1" s="325" t="s">
        <v>222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8" x14ac:dyDescent="0.25">
      <c r="A2" s="331" t="str">
        <f>sažetak!A2</f>
        <v>KOMERCIJALNA I TRGOVAČKA  ŠKOLA BJELOVAR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5.75" x14ac:dyDescent="0.25">
      <c r="A3" s="325" t="s">
        <v>223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ht="18" x14ac:dyDescent="0.25">
      <c r="A4" s="190"/>
      <c r="B4" s="190"/>
      <c r="C4" s="190"/>
      <c r="D4" s="190"/>
      <c r="E4" s="190"/>
      <c r="F4" s="214"/>
      <c r="G4" s="214"/>
      <c r="H4" s="214"/>
      <c r="I4" s="212"/>
      <c r="J4" s="201"/>
      <c r="K4" s="210">
        <v>1</v>
      </c>
    </row>
    <row r="5" spans="1:11" ht="51" x14ac:dyDescent="0.25">
      <c r="A5" s="332" t="s">
        <v>203</v>
      </c>
      <c r="B5" s="333"/>
      <c r="C5" s="333"/>
      <c r="D5" s="333"/>
      <c r="E5" s="334"/>
      <c r="F5" s="215" t="str">
        <f>sažetak!F4</f>
        <v xml:space="preserve">OSTVARENJE/IZVRŠENJE 
1.-12.2023. </v>
      </c>
      <c r="G5" s="215" t="str">
        <f>sažetak!G4</f>
        <v>IZVORNI PLAN ILI REBALANS 2024.*</v>
      </c>
      <c r="H5" s="215" t="str">
        <f>sažetak!H4</f>
        <v>TEKUĆI PLAN 2024.*</v>
      </c>
      <c r="I5" s="215" t="str">
        <f>sažetak!I4</f>
        <v xml:space="preserve">OSTVARENJE/IZVRŠENJE 
1.-12.2024. </v>
      </c>
      <c r="J5" s="224" t="s">
        <v>155</v>
      </c>
      <c r="K5" s="224" t="s">
        <v>155</v>
      </c>
    </row>
    <row r="6" spans="1:11" x14ac:dyDescent="0.25">
      <c r="A6" s="335">
        <v>1</v>
      </c>
      <c r="B6" s="336"/>
      <c r="C6" s="336"/>
      <c r="D6" s="336"/>
      <c r="E6" s="337"/>
      <c r="F6" s="221">
        <v>2</v>
      </c>
      <c r="G6" s="221">
        <v>3</v>
      </c>
      <c r="H6" s="221">
        <v>4</v>
      </c>
      <c r="I6" s="221">
        <v>5</v>
      </c>
      <c r="J6" s="220" t="s">
        <v>205</v>
      </c>
      <c r="K6" s="220" t="s">
        <v>206</v>
      </c>
    </row>
    <row r="7" spans="1:11" ht="22.15" customHeight="1" x14ac:dyDescent="0.3">
      <c r="A7" s="202"/>
      <c r="B7" s="202"/>
      <c r="C7" s="202"/>
      <c r="D7" s="202"/>
      <c r="E7" s="202" t="s">
        <v>224</v>
      </c>
      <c r="F7" s="265">
        <f>F8+F31</f>
        <v>923860.35</v>
      </c>
      <c r="G7" s="265">
        <f>G8+G31+G35</f>
        <v>1224729</v>
      </c>
      <c r="H7" s="265">
        <f>H8+H31+H35</f>
        <v>1224729</v>
      </c>
      <c r="I7" s="265">
        <f t="shared" ref="I7" si="0">I8+I31</f>
        <v>1078132.5</v>
      </c>
      <c r="J7" s="266">
        <f t="shared" ref="J7:J8" si="1">I7/F7*100</f>
        <v>116.69864390218716</v>
      </c>
      <c r="K7" s="266">
        <f t="shared" ref="K7:K8" si="2">I7/H7*100</f>
        <v>88.030290782695602</v>
      </c>
    </row>
    <row r="8" spans="1:11" ht="18" customHeight="1" x14ac:dyDescent="0.3">
      <c r="A8" s="202">
        <v>6</v>
      </c>
      <c r="B8" s="202"/>
      <c r="C8" s="202"/>
      <c r="D8" s="202"/>
      <c r="E8" s="202" t="s">
        <v>225</v>
      </c>
      <c r="F8" s="267">
        <f>F9+F15+F18+F24+F28</f>
        <v>923860.35</v>
      </c>
      <c r="G8" s="267">
        <f t="shared" ref="G8:I8" si="3">G9+G15+G18+G24+G28</f>
        <v>1164165</v>
      </c>
      <c r="H8" s="267">
        <f t="shared" si="3"/>
        <v>1164165</v>
      </c>
      <c r="I8" s="267">
        <f t="shared" si="3"/>
        <v>1077420</v>
      </c>
      <c r="J8" s="266">
        <f t="shared" si="1"/>
        <v>116.62152185663126</v>
      </c>
      <c r="K8" s="266">
        <f t="shared" si="2"/>
        <v>92.548736648155554</v>
      </c>
    </row>
    <row r="9" spans="1:11" ht="36.6" customHeight="1" x14ac:dyDescent="0.3">
      <c r="A9" s="202"/>
      <c r="B9" s="203">
        <v>63</v>
      </c>
      <c r="C9" s="203"/>
      <c r="D9" s="203"/>
      <c r="E9" s="203" t="s">
        <v>226</v>
      </c>
      <c r="F9" s="268">
        <f>F10+F13</f>
        <v>825442.86</v>
      </c>
      <c r="G9" s="268">
        <f t="shared" ref="G9:I9" si="4">G10+G13</f>
        <v>1060666</v>
      </c>
      <c r="H9" s="268">
        <f t="shared" si="4"/>
        <v>1060666</v>
      </c>
      <c r="I9" s="268">
        <f t="shared" si="4"/>
        <v>986554.1</v>
      </c>
      <c r="J9" s="269">
        <f>I9/F9*100</f>
        <v>119.51815780440576</v>
      </c>
      <c r="K9" s="269">
        <f>I9/H9*100</f>
        <v>93.012701453614994</v>
      </c>
    </row>
    <row r="10" spans="1:11" ht="25.5" x14ac:dyDescent="0.3">
      <c r="A10" s="204"/>
      <c r="B10" s="204"/>
      <c r="C10" s="204">
        <v>636</v>
      </c>
      <c r="D10" s="204"/>
      <c r="E10" s="211" t="s">
        <v>238</v>
      </c>
      <c r="F10" s="268">
        <f>SUM(F11:F12)</f>
        <v>759321.46</v>
      </c>
      <c r="G10" s="268">
        <f t="shared" ref="G10:I10" si="5">SUM(G11:G12)</f>
        <v>977516</v>
      </c>
      <c r="H10" s="268">
        <f t="shared" si="5"/>
        <v>977516</v>
      </c>
      <c r="I10" s="268">
        <f t="shared" si="5"/>
        <v>946227.7</v>
      </c>
      <c r="J10" s="269">
        <f>I10/F10*100</f>
        <v>124.61490288974579</v>
      </c>
      <c r="K10" s="269">
        <f>I10/H10*100</f>
        <v>96.799203286698116</v>
      </c>
    </row>
    <row r="11" spans="1:11" ht="38.25" x14ac:dyDescent="0.3">
      <c r="A11" s="204"/>
      <c r="B11" s="204"/>
      <c r="C11" s="204"/>
      <c r="D11" s="204">
        <v>6361</v>
      </c>
      <c r="E11" s="211" t="s">
        <v>239</v>
      </c>
      <c r="F11" s="268">
        <f>ukupno!C9+ukupno!C10</f>
        <v>758588.61</v>
      </c>
      <c r="G11" s="268">
        <f>ukupno!D9+ukupno!D10</f>
        <v>974198</v>
      </c>
      <c r="H11" s="268">
        <f>G11*K4</f>
        <v>974198</v>
      </c>
      <c r="I11" s="270">
        <f>ukupno!E9+ukupno!E10</f>
        <v>945563.62</v>
      </c>
      <c r="J11" s="269">
        <f>I11/F11*100</f>
        <v>124.64774813848049</v>
      </c>
      <c r="K11" s="269">
        <f>I11/H11*100</f>
        <v>97.060722768882712</v>
      </c>
    </row>
    <row r="12" spans="1:11" ht="38.25" x14ac:dyDescent="0.3">
      <c r="A12" s="204"/>
      <c r="B12" s="204"/>
      <c r="C12" s="205"/>
      <c r="D12" s="205">
        <v>6362</v>
      </c>
      <c r="E12" s="211" t="s">
        <v>240</v>
      </c>
      <c r="F12" s="268">
        <f>ukupno!C11</f>
        <v>732.85</v>
      </c>
      <c r="G12" s="268">
        <f>ukupno!D11</f>
        <v>3318</v>
      </c>
      <c r="H12" s="268">
        <f>G12*K4</f>
        <v>3318</v>
      </c>
      <c r="I12" s="271">
        <f>ukupno!E11</f>
        <v>664.08</v>
      </c>
      <c r="J12" s="269">
        <v>0</v>
      </c>
      <c r="K12" s="269">
        <f>I12/H12*100</f>
        <v>20.014466546112118</v>
      </c>
    </row>
    <row r="13" spans="1:11" ht="25.5" x14ac:dyDescent="0.3">
      <c r="A13" s="204"/>
      <c r="B13" s="204"/>
      <c r="C13" s="205">
        <v>638</v>
      </c>
      <c r="D13" s="205"/>
      <c r="E13" s="211" t="s">
        <v>241</v>
      </c>
      <c r="F13" s="268">
        <f>SUM(F14)</f>
        <v>66121.399999999994</v>
      </c>
      <c r="G13" s="268">
        <f t="shared" ref="G13:I13" si="6">SUM(G14)</f>
        <v>83150</v>
      </c>
      <c r="H13" s="268">
        <f t="shared" si="6"/>
        <v>83150</v>
      </c>
      <c r="I13" s="268">
        <f t="shared" si="6"/>
        <v>40326.400000000001</v>
      </c>
      <c r="J13" s="269">
        <v>0</v>
      </c>
      <c r="K13" s="269">
        <v>0</v>
      </c>
    </row>
    <row r="14" spans="1:11" ht="25.5" x14ac:dyDescent="0.3">
      <c r="A14" s="204"/>
      <c r="B14" s="204"/>
      <c r="C14" s="205"/>
      <c r="D14" s="205">
        <v>6381</v>
      </c>
      <c r="E14" s="211" t="s">
        <v>242</v>
      </c>
      <c r="F14" s="268">
        <f>ukupno!C13</f>
        <v>66121.399999999994</v>
      </c>
      <c r="G14" s="268">
        <f>ukupno!D13</f>
        <v>83150</v>
      </c>
      <c r="H14" s="268">
        <f>G14*K4</f>
        <v>83150</v>
      </c>
      <c r="I14" s="271">
        <f>ukupno!E13</f>
        <v>40326.400000000001</v>
      </c>
      <c r="J14" s="269">
        <v>0</v>
      </c>
      <c r="K14" s="269">
        <v>0</v>
      </c>
    </row>
    <row r="15" spans="1:11" ht="16.5" x14ac:dyDescent="0.3">
      <c r="A15" s="204"/>
      <c r="B15" s="204">
        <v>64</v>
      </c>
      <c r="C15" s="205"/>
      <c r="D15" s="205"/>
      <c r="E15" s="211" t="s">
        <v>243</v>
      </c>
      <c r="F15" s="268">
        <f>F16</f>
        <v>19.52</v>
      </c>
      <c r="G15" s="268">
        <f t="shared" ref="G15:I15" si="7">G16</f>
        <v>130</v>
      </c>
      <c r="H15" s="268">
        <f t="shared" si="7"/>
        <v>130</v>
      </c>
      <c r="I15" s="268">
        <f t="shared" si="7"/>
        <v>31.05</v>
      </c>
      <c r="J15" s="269">
        <f t="shared" ref="J15:J16" si="8">I15/F15*100</f>
        <v>159.0676229508197</v>
      </c>
      <c r="K15" s="269">
        <f t="shared" ref="K15:K16" si="9">I15/H15*100</f>
        <v>23.884615384615383</v>
      </c>
    </row>
    <row r="16" spans="1:11" ht="16.5" x14ac:dyDescent="0.3">
      <c r="A16" s="204"/>
      <c r="B16" s="204"/>
      <c r="C16" s="205">
        <v>641</v>
      </c>
      <c r="D16" s="205"/>
      <c r="E16" s="211" t="s">
        <v>244</v>
      </c>
      <c r="F16" s="268">
        <f>F17</f>
        <v>19.52</v>
      </c>
      <c r="G16" s="268">
        <f t="shared" ref="G16:I16" si="10">G17</f>
        <v>130</v>
      </c>
      <c r="H16" s="268">
        <f t="shared" si="10"/>
        <v>130</v>
      </c>
      <c r="I16" s="268">
        <f t="shared" si="10"/>
        <v>31.05</v>
      </c>
      <c r="J16" s="269">
        <f t="shared" si="8"/>
        <v>159.0676229508197</v>
      </c>
      <c r="K16" s="269">
        <f t="shared" si="9"/>
        <v>23.884615384615383</v>
      </c>
    </row>
    <row r="17" spans="1:11" ht="25.5" x14ac:dyDescent="0.3">
      <c r="A17" s="204"/>
      <c r="B17" s="204"/>
      <c r="C17" s="205"/>
      <c r="D17" s="205">
        <v>6413</v>
      </c>
      <c r="E17" s="211" t="s">
        <v>245</v>
      </c>
      <c r="F17" s="268">
        <f>ukupno!C15</f>
        <v>19.52</v>
      </c>
      <c r="G17" s="268">
        <f>ukupno!D15</f>
        <v>130</v>
      </c>
      <c r="H17" s="268">
        <f>G17*K4</f>
        <v>130</v>
      </c>
      <c r="I17" s="271">
        <f>ukupno!E15</f>
        <v>31.05</v>
      </c>
      <c r="J17" s="269">
        <f>I17/F17*100</f>
        <v>159.0676229508197</v>
      </c>
      <c r="K17" s="269">
        <f>I17/H17*100</f>
        <v>23.884615384615383</v>
      </c>
    </row>
    <row r="18" spans="1:11" ht="38.25" x14ac:dyDescent="0.3">
      <c r="A18" s="204"/>
      <c r="B18" s="204">
        <v>66</v>
      </c>
      <c r="C18" s="205"/>
      <c r="D18" s="205"/>
      <c r="E18" s="203" t="s">
        <v>227</v>
      </c>
      <c r="F18" s="268">
        <f>F19+F21</f>
        <v>12768.470000000001</v>
      </c>
      <c r="G18" s="268">
        <f t="shared" ref="G18:I18" si="11">G19+G21</f>
        <v>12700</v>
      </c>
      <c r="H18" s="268">
        <f t="shared" si="11"/>
        <v>12700</v>
      </c>
      <c r="I18" s="268">
        <f t="shared" si="11"/>
        <v>11313.19</v>
      </c>
      <c r="J18" s="269">
        <f t="shared" ref="J18:J30" si="12">I18/F18*100</f>
        <v>88.602549874808801</v>
      </c>
      <c r="K18" s="269">
        <f t="shared" ref="K18:K30" si="13">I18/H18*100</f>
        <v>89.080236220472443</v>
      </c>
    </row>
    <row r="19" spans="1:11" ht="25.5" x14ac:dyDescent="0.3">
      <c r="A19" s="204"/>
      <c r="B19" s="206"/>
      <c r="C19" s="205">
        <v>661</v>
      </c>
      <c r="D19" s="205"/>
      <c r="E19" s="203" t="s">
        <v>228</v>
      </c>
      <c r="F19" s="268">
        <f>F20</f>
        <v>10404.76</v>
      </c>
      <c r="G19" s="268">
        <f t="shared" ref="G19:I19" si="14">G20</f>
        <v>11000</v>
      </c>
      <c r="H19" s="268">
        <f t="shared" si="14"/>
        <v>11000</v>
      </c>
      <c r="I19" s="268">
        <f t="shared" si="14"/>
        <v>9940.5400000000009</v>
      </c>
      <c r="J19" s="269">
        <f t="shared" si="12"/>
        <v>95.538388199247265</v>
      </c>
      <c r="K19" s="269">
        <f t="shared" si="13"/>
        <v>90.368545454545455</v>
      </c>
    </row>
    <row r="20" spans="1:11" ht="16.5" x14ac:dyDescent="0.3">
      <c r="A20" s="204"/>
      <c r="B20" s="206"/>
      <c r="C20" s="205"/>
      <c r="D20" s="205">
        <v>6615</v>
      </c>
      <c r="E20" s="211" t="s">
        <v>246</v>
      </c>
      <c r="F20" s="268">
        <f>ukupno!C17</f>
        <v>10404.76</v>
      </c>
      <c r="G20" s="268">
        <f>ukupno!D17</f>
        <v>11000</v>
      </c>
      <c r="H20" s="268">
        <f>G20*K4</f>
        <v>11000</v>
      </c>
      <c r="I20" s="271">
        <f>ukupno!E17</f>
        <v>9940.5400000000009</v>
      </c>
      <c r="J20" s="269">
        <f t="shared" si="12"/>
        <v>95.538388199247265</v>
      </c>
      <c r="K20" s="269">
        <f t="shared" si="13"/>
        <v>90.368545454545455</v>
      </c>
    </row>
    <row r="21" spans="1:11" ht="51" x14ac:dyDescent="0.3">
      <c r="A21" s="204"/>
      <c r="B21" s="206"/>
      <c r="C21" s="205">
        <v>663</v>
      </c>
      <c r="D21" s="205"/>
      <c r="E21" s="211" t="s">
        <v>247</v>
      </c>
      <c r="F21" s="268">
        <f>SUM(F22:F23)</f>
        <v>2363.71</v>
      </c>
      <c r="G21" s="268">
        <f t="shared" ref="G21:I21" si="15">SUM(G22:G23)</f>
        <v>1700</v>
      </c>
      <c r="H21" s="268">
        <f t="shared" si="15"/>
        <v>1700</v>
      </c>
      <c r="I21" s="268">
        <f t="shared" si="15"/>
        <v>1372.65</v>
      </c>
      <c r="J21" s="269">
        <v>0</v>
      </c>
      <c r="K21" s="269">
        <f t="shared" si="13"/>
        <v>80.744117647058829</v>
      </c>
    </row>
    <row r="22" spans="1:11" ht="16.5" x14ac:dyDescent="0.3">
      <c r="A22" s="204"/>
      <c r="B22" s="206"/>
      <c r="C22" s="205"/>
      <c r="D22" s="205">
        <v>6631</v>
      </c>
      <c r="E22" s="211" t="s">
        <v>248</v>
      </c>
      <c r="F22" s="268">
        <f>ukupno!C19</f>
        <v>3.71</v>
      </c>
      <c r="G22" s="268">
        <f>ukupno!D19</f>
        <v>1000</v>
      </c>
      <c r="H22" s="268">
        <f>G22*K4</f>
        <v>1000</v>
      </c>
      <c r="I22" s="271">
        <f>ukupno!E19</f>
        <v>1202.6500000000001</v>
      </c>
      <c r="J22" s="269">
        <v>0</v>
      </c>
      <c r="K22" s="269">
        <f t="shared" si="13"/>
        <v>120.265</v>
      </c>
    </row>
    <row r="23" spans="1:11" ht="16.5" x14ac:dyDescent="0.3">
      <c r="A23" s="204"/>
      <c r="B23" s="206"/>
      <c r="C23" s="205"/>
      <c r="D23" s="205">
        <v>6632</v>
      </c>
      <c r="E23" s="218" t="s">
        <v>249</v>
      </c>
      <c r="F23" s="268">
        <f>ukupno!C20</f>
        <v>2360</v>
      </c>
      <c r="G23" s="268">
        <f>ukupno!D20</f>
        <v>700</v>
      </c>
      <c r="H23" s="268">
        <f>G23*K4</f>
        <v>700</v>
      </c>
      <c r="I23" s="271">
        <f>ukupno!E20</f>
        <v>170</v>
      </c>
      <c r="J23" s="269">
        <v>0</v>
      </c>
      <c r="K23" s="269">
        <v>0</v>
      </c>
    </row>
    <row r="24" spans="1:11" ht="25.5" x14ac:dyDescent="0.3">
      <c r="A24" s="204"/>
      <c r="B24" s="204">
        <v>67</v>
      </c>
      <c r="C24" s="205"/>
      <c r="D24" s="205"/>
      <c r="E24" s="211" t="s">
        <v>250</v>
      </c>
      <c r="F24" s="268">
        <f>F25</f>
        <v>79894.100000000006</v>
      </c>
      <c r="G24" s="268">
        <f t="shared" ref="G24:I24" si="16">G25</f>
        <v>81169</v>
      </c>
      <c r="H24" s="268">
        <f t="shared" si="16"/>
        <v>81169</v>
      </c>
      <c r="I24" s="268">
        <f t="shared" si="16"/>
        <v>73119.56</v>
      </c>
      <c r="J24" s="269">
        <f t="shared" si="12"/>
        <v>91.520600394772572</v>
      </c>
      <c r="K24" s="269">
        <f t="shared" si="13"/>
        <v>90.083110547130062</v>
      </c>
    </row>
    <row r="25" spans="1:11" ht="38.25" x14ac:dyDescent="0.3">
      <c r="A25" s="204"/>
      <c r="B25" s="206"/>
      <c r="C25" s="205">
        <v>671</v>
      </c>
      <c r="D25" s="205"/>
      <c r="E25" s="211" t="s">
        <v>251</v>
      </c>
      <c r="F25" s="268">
        <f>SUM(F26:F27)</f>
        <v>79894.100000000006</v>
      </c>
      <c r="G25" s="268">
        <f t="shared" ref="G25:I25" si="17">SUM(G26:G27)</f>
        <v>81169</v>
      </c>
      <c r="H25" s="268">
        <f t="shared" si="17"/>
        <v>81169</v>
      </c>
      <c r="I25" s="268">
        <f t="shared" si="17"/>
        <v>73119.56</v>
      </c>
      <c r="J25" s="269">
        <f t="shared" si="12"/>
        <v>91.520600394772572</v>
      </c>
      <c r="K25" s="269">
        <f t="shared" si="13"/>
        <v>90.083110547130062</v>
      </c>
    </row>
    <row r="26" spans="1:11" ht="25.5" x14ac:dyDescent="0.3">
      <c r="A26" s="204"/>
      <c r="B26" s="206"/>
      <c r="C26" s="205"/>
      <c r="D26" s="205">
        <v>6711</v>
      </c>
      <c r="E26" s="211" t="s">
        <v>252</v>
      </c>
      <c r="F26" s="268">
        <f>ukupno!C22</f>
        <v>78224.19</v>
      </c>
      <c r="G26" s="268">
        <f>ukupno!D22</f>
        <v>76120</v>
      </c>
      <c r="H26" s="268">
        <f>G26*K4</f>
        <v>76120</v>
      </c>
      <c r="I26" s="271">
        <f>ukupno!E22</f>
        <v>68444.800000000003</v>
      </c>
      <c r="J26" s="269">
        <f t="shared" si="12"/>
        <v>87.49825341751702</v>
      </c>
      <c r="K26" s="269">
        <f t="shared" si="13"/>
        <v>89.916973200210194</v>
      </c>
    </row>
    <row r="27" spans="1:11" ht="38.25" x14ac:dyDescent="0.3">
      <c r="A27" s="204"/>
      <c r="B27" s="206"/>
      <c r="C27" s="205"/>
      <c r="D27" s="205">
        <v>6712</v>
      </c>
      <c r="E27" s="211" t="s">
        <v>253</v>
      </c>
      <c r="F27" s="268">
        <f>ukupno!C23</f>
        <v>1669.91</v>
      </c>
      <c r="G27" s="268">
        <f>ukupno!D23</f>
        <v>5049</v>
      </c>
      <c r="H27" s="268">
        <f>G27*K4</f>
        <v>5049</v>
      </c>
      <c r="I27" s="271">
        <f>ukupno!E23</f>
        <v>4674.76</v>
      </c>
      <c r="J27" s="269">
        <f t="shared" si="12"/>
        <v>279.94083513482764</v>
      </c>
      <c r="K27" s="269">
        <f t="shared" si="13"/>
        <v>92.587839176074468</v>
      </c>
    </row>
    <row r="28" spans="1:11" ht="25.5" x14ac:dyDescent="0.3">
      <c r="A28" s="204"/>
      <c r="B28" s="204">
        <v>68</v>
      </c>
      <c r="C28" s="205"/>
      <c r="D28" s="205"/>
      <c r="E28" s="211" t="s">
        <v>254</v>
      </c>
      <c r="F28" s="268">
        <f>F29</f>
        <v>5735.4</v>
      </c>
      <c r="G28" s="268">
        <f t="shared" ref="G28:I28" si="18">G29</f>
        <v>9500</v>
      </c>
      <c r="H28" s="268">
        <f t="shared" si="18"/>
        <v>9500</v>
      </c>
      <c r="I28" s="268">
        <f t="shared" si="18"/>
        <v>6402.1</v>
      </c>
      <c r="J28" s="269">
        <f t="shared" si="12"/>
        <v>111.62429821808419</v>
      </c>
      <c r="K28" s="269">
        <f t="shared" si="13"/>
        <v>67.390526315789472</v>
      </c>
    </row>
    <row r="29" spans="1:11" ht="16.5" x14ac:dyDescent="0.3">
      <c r="A29" s="204"/>
      <c r="B29" s="206"/>
      <c r="C29" s="205">
        <v>683</v>
      </c>
      <c r="D29" s="205"/>
      <c r="E29" s="211" t="s">
        <v>255</v>
      </c>
      <c r="F29" s="268">
        <f>F30</f>
        <v>5735.4</v>
      </c>
      <c r="G29" s="268">
        <f t="shared" ref="G29:I29" si="19">G30</f>
        <v>9500</v>
      </c>
      <c r="H29" s="268">
        <f t="shared" si="19"/>
        <v>9500</v>
      </c>
      <c r="I29" s="268">
        <f t="shared" si="19"/>
        <v>6402.1</v>
      </c>
      <c r="J29" s="269">
        <f t="shared" si="12"/>
        <v>111.62429821808419</v>
      </c>
      <c r="K29" s="269">
        <f t="shared" si="13"/>
        <v>67.390526315789472</v>
      </c>
    </row>
    <row r="30" spans="1:11" ht="16.5" x14ac:dyDescent="0.3">
      <c r="A30" s="204"/>
      <c r="B30" s="204"/>
      <c r="C30" s="205"/>
      <c r="D30" s="205">
        <v>6831</v>
      </c>
      <c r="E30" s="211" t="s">
        <v>255</v>
      </c>
      <c r="F30" s="268">
        <f>ukupno!C25</f>
        <v>5735.4</v>
      </c>
      <c r="G30" s="268">
        <f>ukupno!D25</f>
        <v>9500</v>
      </c>
      <c r="H30" s="268">
        <f>G30*K4</f>
        <v>9500</v>
      </c>
      <c r="I30" s="271">
        <f>ukupno!E25</f>
        <v>6402.1</v>
      </c>
      <c r="J30" s="269">
        <f t="shared" si="12"/>
        <v>111.62429821808419</v>
      </c>
      <c r="K30" s="269">
        <f t="shared" si="13"/>
        <v>67.390526315789472</v>
      </c>
    </row>
    <row r="31" spans="1:11" ht="16.5" x14ac:dyDescent="0.3">
      <c r="A31" s="206">
        <v>7</v>
      </c>
      <c r="B31" s="204"/>
      <c r="C31" s="205"/>
      <c r="D31" s="205"/>
      <c r="E31" s="16" t="s">
        <v>17</v>
      </c>
      <c r="F31" s="272">
        <f>F32</f>
        <v>0</v>
      </c>
      <c r="G31" s="272">
        <f t="shared" ref="G31:I31" si="20">G32</f>
        <v>713</v>
      </c>
      <c r="H31" s="272">
        <f t="shared" si="20"/>
        <v>713</v>
      </c>
      <c r="I31" s="272">
        <f t="shared" si="20"/>
        <v>712.5</v>
      </c>
      <c r="J31" s="266">
        <v>0</v>
      </c>
      <c r="K31" s="266">
        <v>0</v>
      </c>
    </row>
    <row r="32" spans="1:11" ht="16.5" x14ac:dyDescent="0.3">
      <c r="A32" s="204"/>
      <c r="B32" s="204">
        <v>72</v>
      </c>
      <c r="C32" s="205"/>
      <c r="D32" s="205"/>
      <c r="E32" s="14" t="s">
        <v>17</v>
      </c>
      <c r="F32" s="268">
        <f>F33</f>
        <v>0</v>
      </c>
      <c r="G32" s="268">
        <f t="shared" ref="G32:I32" si="21">G33</f>
        <v>713</v>
      </c>
      <c r="H32" s="268">
        <f t="shared" si="21"/>
        <v>713</v>
      </c>
      <c r="I32" s="268">
        <f t="shared" si="21"/>
        <v>712.5</v>
      </c>
      <c r="J32" s="269">
        <v>0</v>
      </c>
      <c r="K32" s="269">
        <v>0</v>
      </c>
    </row>
    <row r="33" spans="1:11" ht="16.5" x14ac:dyDescent="0.3">
      <c r="A33" s="204"/>
      <c r="B33" s="204"/>
      <c r="C33" s="204">
        <v>722</v>
      </c>
      <c r="D33" s="204"/>
      <c r="E33" s="14" t="s">
        <v>405</v>
      </c>
      <c r="F33" s="268">
        <f>F34</f>
        <v>0</v>
      </c>
      <c r="G33" s="268">
        <f t="shared" ref="G33:I33" si="22">G34</f>
        <v>713</v>
      </c>
      <c r="H33" s="268">
        <f t="shared" si="22"/>
        <v>713</v>
      </c>
      <c r="I33" s="268">
        <f t="shared" si="22"/>
        <v>712.5</v>
      </c>
      <c r="J33" s="269">
        <v>0</v>
      </c>
      <c r="K33" s="269">
        <v>0</v>
      </c>
    </row>
    <row r="34" spans="1:11" ht="16.5" x14ac:dyDescent="0.3">
      <c r="A34" s="204"/>
      <c r="B34" s="204"/>
      <c r="C34" s="204"/>
      <c r="D34" s="204">
        <v>7227</v>
      </c>
      <c r="E34" s="207" t="s">
        <v>408</v>
      </c>
      <c r="F34" s="268">
        <f>ukupno!C28</f>
        <v>0</v>
      </c>
      <c r="G34" s="268">
        <f>ukupno!D28</f>
        <v>713</v>
      </c>
      <c r="H34" s="268">
        <f>G34*K4</f>
        <v>713</v>
      </c>
      <c r="I34" s="270">
        <f>ukupno!E28</f>
        <v>712.5</v>
      </c>
      <c r="J34" s="269">
        <v>0</v>
      </c>
      <c r="K34" s="269">
        <v>0</v>
      </c>
    </row>
    <row r="35" spans="1:11" ht="16.5" x14ac:dyDescent="0.3">
      <c r="A35" s="206">
        <v>9</v>
      </c>
      <c r="B35" s="204"/>
      <c r="C35" s="205"/>
      <c r="D35" s="205"/>
      <c r="E35" s="16" t="s">
        <v>410</v>
      </c>
      <c r="F35" s="272">
        <f t="shared" ref="F35:I37" si="23">F36</f>
        <v>0</v>
      </c>
      <c r="G35" s="272">
        <f t="shared" si="23"/>
        <v>59851</v>
      </c>
      <c r="H35" s="272">
        <f t="shared" si="23"/>
        <v>59851</v>
      </c>
      <c r="I35" s="272">
        <f t="shared" si="23"/>
        <v>0</v>
      </c>
      <c r="J35" s="266">
        <v>0</v>
      </c>
      <c r="K35" s="266">
        <v>0</v>
      </c>
    </row>
    <row r="36" spans="1:11" ht="16.5" x14ac:dyDescent="0.3">
      <c r="A36" s="204"/>
      <c r="B36" s="204">
        <v>92</v>
      </c>
      <c r="C36" s="205"/>
      <c r="D36" s="205"/>
      <c r="E36" s="14" t="s">
        <v>411</v>
      </c>
      <c r="F36" s="296">
        <f t="shared" si="23"/>
        <v>0</v>
      </c>
      <c r="G36" s="296">
        <f t="shared" si="23"/>
        <v>59851</v>
      </c>
      <c r="H36" s="296">
        <f t="shared" si="23"/>
        <v>59851</v>
      </c>
      <c r="I36" s="296">
        <f t="shared" si="23"/>
        <v>0</v>
      </c>
      <c r="J36" s="269">
        <v>0</v>
      </c>
      <c r="K36" s="269">
        <v>0</v>
      </c>
    </row>
    <row r="37" spans="1:11" ht="16.5" x14ac:dyDescent="0.3">
      <c r="A37" s="204"/>
      <c r="B37" s="204"/>
      <c r="C37" s="205">
        <v>922</v>
      </c>
      <c r="D37" s="205"/>
      <c r="E37" s="14" t="s">
        <v>412</v>
      </c>
      <c r="F37" s="296">
        <f t="shared" si="23"/>
        <v>0</v>
      </c>
      <c r="G37" s="296">
        <f t="shared" si="23"/>
        <v>59851</v>
      </c>
      <c r="H37" s="296">
        <f t="shared" si="23"/>
        <v>59851</v>
      </c>
      <c r="I37" s="296">
        <f t="shared" si="23"/>
        <v>0</v>
      </c>
      <c r="J37" s="269">
        <v>0</v>
      </c>
      <c r="K37" s="269">
        <v>0</v>
      </c>
    </row>
    <row r="38" spans="1:11" ht="16.5" x14ac:dyDescent="0.3">
      <c r="A38" s="204"/>
      <c r="B38" s="204"/>
      <c r="C38" s="205"/>
      <c r="D38" s="205">
        <v>9221</v>
      </c>
      <c r="E38" s="14" t="s">
        <v>413</v>
      </c>
      <c r="F38" s="296"/>
      <c r="G38" s="296">
        <v>59851</v>
      </c>
      <c r="H38" s="296">
        <f>G38*K4</f>
        <v>59851</v>
      </c>
      <c r="I38" s="296"/>
      <c r="J38" s="269">
        <v>0</v>
      </c>
      <c r="K38" s="269">
        <v>0</v>
      </c>
    </row>
    <row r="39" spans="1:11" ht="16.5" x14ac:dyDescent="0.3">
      <c r="A39" s="297"/>
      <c r="B39" s="297"/>
      <c r="C39" s="298"/>
      <c r="D39" s="298"/>
      <c r="E39" s="3"/>
      <c r="F39" s="299"/>
      <c r="G39" s="299"/>
      <c r="H39" s="299"/>
      <c r="I39" s="299"/>
      <c r="J39" s="300"/>
      <c r="K39" s="300"/>
    </row>
    <row r="40" spans="1:11" ht="16.5" x14ac:dyDescent="0.3">
      <c r="A40" s="297"/>
      <c r="B40" s="297"/>
      <c r="C40" s="298"/>
      <c r="D40" s="298"/>
      <c r="E40" s="3"/>
      <c r="F40" s="299"/>
      <c r="G40" s="299"/>
      <c r="H40" s="299"/>
      <c r="I40" s="299"/>
      <c r="J40" s="300"/>
      <c r="K40" s="300"/>
    </row>
    <row r="41" spans="1:11" ht="16.5" x14ac:dyDescent="0.3">
      <c r="A41" s="297"/>
      <c r="B41" s="297"/>
      <c r="C41" s="298"/>
      <c r="D41" s="298"/>
      <c r="E41" s="3"/>
      <c r="F41" s="299"/>
      <c r="G41" s="299"/>
      <c r="H41" s="299"/>
      <c r="I41" s="299"/>
      <c r="J41" s="300"/>
      <c r="K41" s="300"/>
    </row>
    <row r="42" spans="1:11" ht="16.5" x14ac:dyDescent="0.3">
      <c r="A42" s="297"/>
      <c r="B42" s="297"/>
      <c r="C42" s="298"/>
      <c r="D42" s="298"/>
      <c r="E42" s="3"/>
      <c r="F42" s="299"/>
      <c r="G42" s="299"/>
      <c r="H42" s="299"/>
      <c r="I42" s="299"/>
      <c r="J42" s="300"/>
      <c r="K42" s="300"/>
    </row>
    <row r="43" spans="1:11" ht="51" x14ac:dyDescent="0.25">
      <c r="A43" s="338" t="s">
        <v>203</v>
      </c>
      <c r="B43" s="338"/>
      <c r="C43" s="338"/>
      <c r="D43" s="338"/>
      <c r="E43" s="338"/>
      <c r="F43" s="215" t="str">
        <f t="shared" ref="F43:K43" si="24">F5</f>
        <v xml:space="preserve">OSTVARENJE/IZVRŠENJE 
1.-12.2023. </v>
      </c>
      <c r="G43" s="215" t="str">
        <f t="shared" si="24"/>
        <v>IZVORNI PLAN ILI REBALANS 2024.*</v>
      </c>
      <c r="H43" s="215" t="str">
        <f t="shared" si="24"/>
        <v>TEKUĆI PLAN 2024.*</v>
      </c>
      <c r="I43" s="215" t="str">
        <f t="shared" si="24"/>
        <v xml:space="preserve">OSTVARENJE/IZVRŠENJE 
1.-12.2024. </v>
      </c>
      <c r="J43" s="215" t="str">
        <f t="shared" si="24"/>
        <v>INDEKS</v>
      </c>
      <c r="K43" s="215" t="str">
        <f t="shared" si="24"/>
        <v>INDEKS</v>
      </c>
    </row>
    <row r="44" spans="1:11" x14ac:dyDescent="0.25">
      <c r="A44" s="328">
        <v>1</v>
      </c>
      <c r="B44" s="329"/>
      <c r="C44" s="329"/>
      <c r="D44" s="329"/>
      <c r="E44" s="330"/>
      <c r="F44" s="222">
        <v>2</v>
      </c>
      <c r="G44" s="222">
        <v>3</v>
      </c>
      <c r="H44" s="222">
        <v>4</v>
      </c>
      <c r="I44" s="222">
        <v>5</v>
      </c>
      <c r="J44" s="223" t="s">
        <v>205</v>
      </c>
      <c r="K44" s="223" t="s">
        <v>206</v>
      </c>
    </row>
    <row r="45" spans="1:11" ht="16.5" x14ac:dyDescent="0.3">
      <c r="A45" s="202"/>
      <c r="B45" s="202"/>
      <c r="C45" s="202"/>
      <c r="D45" s="202"/>
      <c r="E45" s="202" t="s">
        <v>229</v>
      </c>
      <c r="F45" s="265">
        <f>F46+F101</f>
        <v>904700.73</v>
      </c>
      <c r="G45" s="265">
        <f t="shared" ref="G45:I45" si="25">G46+G101</f>
        <v>1224729</v>
      </c>
      <c r="H45" s="265">
        <f t="shared" si="25"/>
        <v>1224729</v>
      </c>
      <c r="I45" s="265">
        <f t="shared" si="25"/>
        <v>1097025.6400000001</v>
      </c>
      <c r="J45" s="266">
        <f t="shared" ref="J45:J47" si="26">I45/F45*100</f>
        <v>121.25840110685002</v>
      </c>
      <c r="K45" s="266">
        <f t="shared" ref="K45:K47" si="27">I45/H45*100</f>
        <v>89.572929194948443</v>
      </c>
    </row>
    <row r="46" spans="1:11" ht="16.5" x14ac:dyDescent="0.3">
      <c r="A46" s="202">
        <v>3</v>
      </c>
      <c r="B46" s="202"/>
      <c r="C46" s="202"/>
      <c r="D46" s="202"/>
      <c r="E46" s="202" t="s">
        <v>230</v>
      </c>
      <c r="F46" s="265">
        <f>F47+F57+F89+F94+F98</f>
        <v>895296.82</v>
      </c>
      <c r="G46" s="265">
        <f t="shared" ref="G46:I46" si="28">G47+G57+G89+G94+G98</f>
        <v>1203583</v>
      </c>
      <c r="H46" s="265">
        <f t="shared" si="28"/>
        <v>1203583</v>
      </c>
      <c r="I46" s="265">
        <f t="shared" si="28"/>
        <v>1078342.1400000001</v>
      </c>
      <c r="J46" s="266">
        <f t="shared" si="26"/>
        <v>120.44521056156552</v>
      </c>
      <c r="K46" s="266">
        <f t="shared" si="27"/>
        <v>89.594331259248435</v>
      </c>
    </row>
    <row r="47" spans="1:11" ht="16.5" x14ac:dyDescent="0.3">
      <c r="A47" s="202"/>
      <c r="B47" s="203">
        <v>31</v>
      </c>
      <c r="C47" s="203"/>
      <c r="D47" s="203"/>
      <c r="E47" s="203" t="s">
        <v>231</v>
      </c>
      <c r="F47" s="268">
        <f>F48+F51+F53</f>
        <v>748321.76</v>
      </c>
      <c r="G47" s="268">
        <f t="shared" ref="G47:I47" si="29">G48+G51+G53</f>
        <v>966901</v>
      </c>
      <c r="H47" s="268">
        <f t="shared" si="29"/>
        <v>966901</v>
      </c>
      <c r="I47" s="268">
        <f t="shared" si="29"/>
        <v>937753.3600000001</v>
      </c>
      <c r="J47" s="269">
        <f t="shared" si="26"/>
        <v>125.3141910506518</v>
      </c>
      <c r="K47" s="269">
        <f t="shared" si="27"/>
        <v>96.985457663194069</v>
      </c>
    </row>
    <row r="48" spans="1:11" ht="16.5" x14ac:dyDescent="0.3">
      <c r="A48" s="204"/>
      <c r="B48" s="204"/>
      <c r="C48" s="204">
        <v>311</v>
      </c>
      <c r="D48" s="204"/>
      <c r="E48" s="204" t="s">
        <v>232</v>
      </c>
      <c r="F48" s="268">
        <f>SUM(F49:F50)</f>
        <v>625581.54</v>
      </c>
      <c r="G48" s="268">
        <f>ukupno!D44</f>
        <v>802978</v>
      </c>
      <c r="H48" s="268">
        <f>G48*K4</f>
        <v>802978</v>
      </c>
      <c r="I48" s="268">
        <f t="shared" ref="I48" si="30">SUM(I49:I50)</f>
        <v>787149.11</v>
      </c>
      <c r="J48" s="269">
        <f>I48/F48*100</f>
        <v>125.826780310685</v>
      </c>
      <c r="K48" s="269">
        <f>I48/H48*100</f>
        <v>98.02872681443327</v>
      </c>
    </row>
    <row r="49" spans="1:11" ht="16.5" x14ac:dyDescent="0.3">
      <c r="A49" s="204"/>
      <c r="B49" s="204"/>
      <c r="C49" s="204"/>
      <c r="D49" s="204">
        <v>3111</v>
      </c>
      <c r="E49" s="204" t="s">
        <v>233</v>
      </c>
      <c r="F49" s="268">
        <f>ukupno!C41+ukupno!C42</f>
        <v>607171.25</v>
      </c>
      <c r="G49" s="268"/>
      <c r="H49" s="268">
        <f>G49*K4</f>
        <v>0</v>
      </c>
      <c r="I49" s="271">
        <f>ukupno!E41+ukupno!E42</f>
        <v>751322.27</v>
      </c>
      <c r="J49" s="269">
        <f t="shared" ref="J49:J109" si="31">I49/F49*100</f>
        <v>123.74141068108875</v>
      </c>
      <c r="K49" s="269"/>
    </row>
    <row r="50" spans="1:11" ht="16.5" x14ac:dyDescent="0.3">
      <c r="A50" s="204"/>
      <c r="B50" s="204"/>
      <c r="C50" s="204"/>
      <c r="D50" s="204">
        <v>3113</v>
      </c>
      <c r="E50" s="225" t="s">
        <v>256</v>
      </c>
      <c r="F50" s="268">
        <f>ukupno!C43</f>
        <v>18410.29</v>
      </c>
      <c r="G50" s="268"/>
      <c r="H50" s="268">
        <f>G50*K4</f>
        <v>0</v>
      </c>
      <c r="I50" s="271">
        <f>ukupno!E43</f>
        <v>35826.839999999997</v>
      </c>
      <c r="J50" s="269">
        <f t="shared" si="31"/>
        <v>194.60225775911186</v>
      </c>
      <c r="K50" s="269"/>
    </row>
    <row r="51" spans="1:11" ht="16.5" x14ac:dyDescent="0.3">
      <c r="A51" s="204"/>
      <c r="B51" s="204"/>
      <c r="C51" s="204">
        <v>312</v>
      </c>
      <c r="D51" s="204"/>
      <c r="E51" s="225" t="s">
        <v>257</v>
      </c>
      <c r="F51" s="268">
        <f>F52</f>
        <v>23543.45</v>
      </c>
      <c r="G51" s="268">
        <f>ukupno!D50</f>
        <v>31300</v>
      </c>
      <c r="H51" s="268">
        <f>G51*K4</f>
        <v>31300</v>
      </c>
      <c r="I51" s="268">
        <f t="shared" ref="I51" si="32">I52</f>
        <v>27982.06</v>
      </c>
      <c r="J51" s="269">
        <f t="shared" si="31"/>
        <v>118.8528444216969</v>
      </c>
      <c r="K51" s="269">
        <f t="shared" ref="K51:K108" si="33">I51/H51*100</f>
        <v>89.399552715654949</v>
      </c>
    </row>
    <row r="52" spans="1:11" ht="16.5" x14ac:dyDescent="0.3">
      <c r="A52" s="204"/>
      <c r="B52" s="204"/>
      <c r="C52" s="204"/>
      <c r="D52" s="204">
        <v>3121</v>
      </c>
      <c r="E52" s="225" t="s">
        <v>257</v>
      </c>
      <c r="F52" s="268">
        <f>ukupno!C50</f>
        <v>23543.45</v>
      </c>
      <c r="G52" s="268"/>
      <c r="H52" s="268"/>
      <c r="I52" s="271">
        <f>ukupno!E50</f>
        <v>27982.06</v>
      </c>
      <c r="J52" s="269">
        <f t="shared" si="31"/>
        <v>118.8528444216969</v>
      </c>
      <c r="K52" s="269"/>
    </row>
    <row r="53" spans="1:11" ht="16.5" x14ac:dyDescent="0.3">
      <c r="A53" s="204"/>
      <c r="B53" s="204"/>
      <c r="C53" s="204">
        <v>313</v>
      </c>
      <c r="D53" s="204"/>
      <c r="E53" s="225" t="s">
        <v>258</v>
      </c>
      <c r="F53" s="268">
        <f>SUM(F54:F56)</f>
        <v>99196.77</v>
      </c>
      <c r="G53" s="268">
        <f>ukupno!D55</f>
        <v>132623</v>
      </c>
      <c r="H53" s="268">
        <f>G53*K4</f>
        <v>132623</v>
      </c>
      <c r="I53" s="268">
        <f t="shared" ref="I53" si="34">SUM(I54:I56)</f>
        <v>122622.19</v>
      </c>
      <c r="J53" s="269">
        <f t="shared" si="31"/>
        <v>123.61510359661911</v>
      </c>
      <c r="K53" s="269">
        <f t="shared" si="33"/>
        <v>92.459218989164782</v>
      </c>
    </row>
    <row r="54" spans="1:11" ht="16.5" x14ac:dyDescent="0.3">
      <c r="A54" s="204"/>
      <c r="B54" s="204"/>
      <c r="C54" s="204"/>
      <c r="D54" s="204">
        <v>3131</v>
      </c>
      <c r="E54" s="225" t="s">
        <v>259</v>
      </c>
      <c r="F54" s="268">
        <f>ukupno!C51</f>
        <v>0</v>
      </c>
      <c r="G54" s="268"/>
      <c r="H54" s="268"/>
      <c r="I54" s="271">
        <f>ukupno!E51</f>
        <v>0</v>
      </c>
      <c r="J54" s="269"/>
      <c r="K54" s="269"/>
    </row>
    <row r="55" spans="1:11" ht="25.5" x14ac:dyDescent="0.3">
      <c r="A55" s="204"/>
      <c r="B55" s="204"/>
      <c r="C55" s="204"/>
      <c r="D55" s="204">
        <v>3132</v>
      </c>
      <c r="E55" s="225" t="s">
        <v>260</v>
      </c>
      <c r="F55" s="268">
        <f>ukupno!C52+ukupno!C53</f>
        <v>99196.77</v>
      </c>
      <c r="G55" s="268"/>
      <c r="H55" s="268"/>
      <c r="I55" s="271">
        <f>ukupno!E52+ukupno!E53</f>
        <v>122614.46</v>
      </c>
      <c r="J55" s="269">
        <f t="shared" si="31"/>
        <v>123.60731100417888</v>
      </c>
      <c r="K55" s="269"/>
    </row>
    <row r="56" spans="1:11" ht="25.5" x14ac:dyDescent="0.3">
      <c r="A56" s="204"/>
      <c r="B56" s="204"/>
      <c r="C56" s="204"/>
      <c r="D56" s="204">
        <v>3133</v>
      </c>
      <c r="E56" s="225" t="s">
        <v>261</v>
      </c>
      <c r="F56" s="268">
        <f>ukupno!C54</f>
        <v>0</v>
      </c>
      <c r="G56" s="268"/>
      <c r="H56" s="268"/>
      <c r="I56" s="271">
        <f>ukupno!E54</f>
        <v>7.73</v>
      </c>
      <c r="J56" s="269" t="e">
        <f t="shared" si="31"/>
        <v>#DIV/0!</v>
      </c>
      <c r="K56" s="269"/>
    </row>
    <row r="57" spans="1:11" ht="16.5" x14ac:dyDescent="0.3">
      <c r="A57" s="204"/>
      <c r="B57" s="204">
        <v>32</v>
      </c>
      <c r="C57" s="205"/>
      <c r="D57" s="205"/>
      <c r="E57" s="204" t="s">
        <v>234</v>
      </c>
      <c r="F57" s="268">
        <f>F58+F63+F70+F80+F82</f>
        <v>145398.62</v>
      </c>
      <c r="G57" s="268">
        <f t="shared" ref="G57:I57" si="35">G58+G63+G70+G80+G82</f>
        <v>233817</v>
      </c>
      <c r="H57" s="268">
        <f>G57*K4</f>
        <v>233817</v>
      </c>
      <c r="I57" s="268">
        <f t="shared" si="35"/>
        <v>138678.44</v>
      </c>
      <c r="J57" s="269">
        <f t="shared" si="31"/>
        <v>95.378099186911129</v>
      </c>
      <c r="K57" s="269">
        <f t="shared" si="33"/>
        <v>59.310674587390999</v>
      </c>
    </row>
    <row r="58" spans="1:11" ht="16.5" x14ac:dyDescent="0.3">
      <c r="A58" s="204"/>
      <c r="B58" s="204"/>
      <c r="C58" s="204">
        <v>321</v>
      </c>
      <c r="D58" s="204"/>
      <c r="E58" s="204" t="s">
        <v>235</v>
      </c>
      <c r="F58" s="268">
        <f>SUM(F59:F62)</f>
        <v>23598.710000000003</v>
      </c>
      <c r="G58" s="268">
        <f>ukupno!D78</f>
        <v>45990</v>
      </c>
      <c r="H58" s="268">
        <f>G58*K4</f>
        <v>45990</v>
      </c>
      <c r="I58" s="268">
        <f t="shared" ref="I58" si="36">SUM(I59:I62)</f>
        <v>29720.5</v>
      </c>
      <c r="J58" s="269">
        <f t="shared" si="31"/>
        <v>125.94120610829998</v>
      </c>
      <c r="K58" s="269">
        <f t="shared" si="33"/>
        <v>64.623831267666887</v>
      </c>
    </row>
    <row r="59" spans="1:11" ht="16.5" x14ac:dyDescent="0.3">
      <c r="A59" s="204"/>
      <c r="B59" s="206"/>
      <c r="C59" s="204"/>
      <c r="D59" s="204">
        <v>3211</v>
      </c>
      <c r="E59" s="207" t="s">
        <v>236</v>
      </c>
      <c r="F59" s="268">
        <f>ukupno!C63</f>
        <v>7466.09</v>
      </c>
      <c r="G59" s="268"/>
      <c r="H59" s="268"/>
      <c r="I59" s="271">
        <f>ukupno!E63</f>
        <v>7774.26</v>
      </c>
      <c r="J59" s="269">
        <f t="shared" si="31"/>
        <v>104.12759556876492</v>
      </c>
      <c r="K59" s="269"/>
    </row>
    <row r="60" spans="1:11" ht="24" customHeight="1" x14ac:dyDescent="0.3">
      <c r="A60" s="204"/>
      <c r="B60" s="206"/>
      <c r="C60" s="204"/>
      <c r="D60" s="204">
        <v>3212</v>
      </c>
      <c r="E60" s="225" t="s">
        <v>262</v>
      </c>
      <c r="F60" s="268">
        <f>ukupno!C65</f>
        <v>10575.99</v>
      </c>
      <c r="G60" s="268"/>
      <c r="H60" s="268"/>
      <c r="I60" s="271">
        <f>ukupno!E65</f>
        <v>10882.24</v>
      </c>
      <c r="J60" s="269">
        <f t="shared" si="31"/>
        <v>102.8957099997258</v>
      </c>
      <c r="K60" s="269"/>
    </row>
    <row r="61" spans="1:11" ht="16.5" x14ac:dyDescent="0.3">
      <c r="A61" s="204"/>
      <c r="B61" s="206"/>
      <c r="C61" s="204"/>
      <c r="D61" s="204">
        <v>3213</v>
      </c>
      <c r="E61" s="225" t="s">
        <v>263</v>
      </c>
      <c r="F61" s="268">
        <f>ukupno!C75</f>
        <v>5224.22</v>
      </c>
      <c r="G61" s="268"/>
      <c r="H61" s="268"/>
      <c r="I61" s="271">
        <f>ukupno!E75</f>
        <v>10596.9</v>
      </c>
      <c r="J61" s="269">
        <f t="shared" si="31"/>
        <v>202.84176393796582</v>
      </c>
      <c r="K61" s="269"/>
    </row>
    <row r="62" spans="1:11" ht="25.9" customHeight="1" x14ac:dyDescent="0.3">
      <c r="A62" s="204"/>
      <c r="B62" s="206"/>
      <c r="C62" s="204"/>
      <c r="D62" s="204">
        <v>3214</v>
      </c>
      <c r="E62" s="225" t="s">
        <v>264</v>
      </c>
      <c r="F62" s="268">
        <f>ukupno!C77</f>
        <v>332.41</v>
      </c>
      <c r="G62" s="268"/>
      <c r="H62" s="268"/>
      <c r="I62" s="271">
        <f>ukupno!E77</f>
        <v>467.1</v>
      </c>
      <c r="J62" s="269">
        <f t="shared" si="31"/>
        <v>140.51923829006347</v>
      </c>
      <c r="K62" s="269"/>
    </row>
    <row r="63" spans="1:11" ht="16.5" x14ac:dyDescent="0.3">
      <c r="A63" s="204"/>
      <c r="B63" s="206"/>
      <c r="C63" s="204">
        <v>322</v>
      </c>
      <c r="D63" s="204"/>
      <c r="E63" s="225" t="s">
        <v>265</v>
      </c>
      <c r="F63" s="268">
        <f>SUM(F64:F69)</f>
        <v>26354.410000000003</v>
      </c>
      <c r="G63" s="268">
        <f>ukupno!D107</f>
        <v>30060</v>
      </c>
      <c r="H63" s="268">
        <f>G63*K4</f>
        <v>30060</v>
      </c>
      <c r="I63" s="268">
        <f t="shared" ref="I63" si="37">SUM(I64:I69)</f>
        <v>28614.280000000002</v>
      </c>
      <c r="J63" s="269">
        <f t="shared" si="31"/>
        <v>108.574921616534</v>
      </c>
      <c r="K63" s="269">
        <f t="shared" si="33"/>
        <v>95.190552228875589</v>
      </c>
    </row>
    <row r="64" spans="1:11" ht="26.45" customHeight="1" x14ac:dyDescent="0.3">
      <c r="A64" s="204"/>
      <c r="B64" s="206"/>
      <c r="C64" s="204"/>
      <c r="D64" s="204">
        <v>3221</v>
      </c>
      <c r="E64" s="225" t="s">
        <v>266</v>
      </c>
      <c r="F64" s="268">
        <f>ukupno!C84</f>
        <v>8361.18</v>
      </c>
      <c r="G64" s="268"/>
      <c r="H64" s="268"/>
      <c r="I64" s="271">
        <f>ukupno!E84</f>
        <v>9587.67</v>
      </c>
      <c r="J64" s="269">
        <f t="shared" si="31"/>
        <v>114.66886252897316</v>
      </c>
      <c r="K64" s="269"/>
    </row>
    <row r="65" spans="1:11" ht="15" customHeight="1" x14ac:dyDescent="0.3">
      <c r="A65" s="204"/>
      <c r="B65" s="206"/>
      <c r="C65" s="204"/>
      <c r="D65" s="204">
        <v>3222</v>
      </c>
      <c r="E65" s="225" t="s">
        <v>267</v>
      </c>
      <c r="F65" s="268">
        <f>ukupno!C87</f>
        <v>1123.18</v>
      </c>
      <c r="G65" s="268"/>
      <c r="H65" s="268"/>
      <c r="I65" s="271">
        <f>ukupno!E87</f>
        <v>702.12</v>
      </c>
      <c r="J65" s="269">
        <v>0</v>
      </c>
      <c r="K65" s="269"/>
    </row>
    <row r="66" spans="1:11" ht="16.5" x14ac:dyDescent="0.3">
      <c r="A66" s="204"/>
      <c r="B66" s="206"/>
      <c r="C66" s="204"/>
      <c r="D66" s="204">
        <v>3223</v>
      </c>
      <c r="E66" s="225" t="s">
        <v>268</v>
      </c>
      <c r="F66" s="268">
        <f>ukupno!C91</f>
        <v>12908.29</v>
      </c>
      <c r="G66" s="268"/>
      <c r="H66" s="268"/>
      <c r="I66" s="271">
        <f>ukupno!E91</f>
        <v>12945.61</v>
      </c>
      <c r="J66" s="269">
        <f t="shared" si="31"/>
        <v>100.28911652899029</v>
      </c>
      <c r="K66" s="269"/>
    </row>
    <row r="67" spans="1:11" ht="28.15" customHeight="1" x14ac:dyDescent="0.3">
      <c r="A67" s="204"/>
      <c r="B67" s="206"/>
      <c r="C67" s="204"/>
      <c r="D67" s="204">
        <v>3224</v>
      </c>
      <c r="E67" s="225" t="s">
        <v>269</v>
      </c>
      <c r="F67" s="268">
        <f>ukupno!C94</f>
        <v>2391.88</v>
      </c>
      <c r="G67" s="268"/>
      <c r="H67" s="268"/>
      <c r="I67" s="271">
        <f>ukupno!E94</f>
        <v>3781.59</v>
      </c>
      <c r="J67" s="269">
        <f t="shared" si="31"/>
        <v>158.10115892101609</v>
      </c>
      <c r="K67" s="269"/>
    </row>
    <row r="68" spans="1:11" ht="16.5" x14ac:dyDescent="0.3">
      <c r="A68" s="204"/>
      <c r="B68" s="206"/>
      <c r="C68" s="204"/>
      <c r="D68" s="204">
        <v>3225</v>
      </c>
      <c r="E68" s="225" t="s">
        <v>270</v>
      </c>
      <c r="F68" s="268">
        <f>ukupno!C96</f>
        <v>1218.54</v>
      </c>
      <c r="G68" s="268"/>
      <c r="H68" s="268"/>
      <c r="I68" s="271">
        <f>ukupno!E96</f>
        <v>1096.9000000000001</v>
      </c>
      <c r="J68" s="269">
        <f t="shared" si="31"/>
        <v>90.01756200042675</v>
      </c>
      <c r="K68" s="269"/>
    </row>
    <row r="69" spans="1:11" ht="27" customHeight="1" x14ac:dyDescent="0.3">
      <c r="A69" s="204"/>
      <c r="B69" s="206"/>
      <c r="C69" s="204"/>
      <c r="D69" s="204">
        <v>3227</v>
      </c>
      <c r="E69" s="225" t="s">
        <v>271</v>
      </c>
      <c r="F69" s="268">
        <f>ukupno!C98</f>
        <v>351.34</v>
      </c>
      <c r="G69" s="268"/>
      <c r="H69" s="268"/>
      <c r="I69" s="271">
        <f>ukupno!E98</f>
        <v>500.39</v>
      </c>
      <c r="J69" s="269">
        <v>0</v>
      </c>
      <c r="K69" s="269"/>
    </row>
    <row r="70" spans="1:11" ht="21" customHeight="1" x14ac:dyDescent="0.3">
      <c r="A70" s="204"/>
      <c r="B70" s="206"/>
      <c r="C70" s="204">
        <v>323</v>
      </c>
      <c r="D70" s="204"/>
      <c r="E70" s="225" t="s">
        <v>272</v>
      </c>
      <c r="F70" s="268">
        <f>SUM(F71:F79)</f>
        <v>51828.189999999988</v>
      </c>
      <c r="G70" s="268">
        <f>ukupno!D154</f>
        <v>63531</v>
      </c>
      <c r="H70" s="268">
        <f>G70*K4</f>
        <v>63531</v>
      </c>
      <c r="I70" s="268">
        <f t="shared" ref="I70" si="38">SUM(I71:I79)</f>
        <v>37782.559999999998</v>
      </c>
      <c r="J70" s="269">
        <f t="shared" si="31"/>
        <v>72.899632420117328</v>
      </c>
      <c r="K70" s="269">
        <f t="shared" si="33"/>
        <v>59.471061371613857</v>
      </c>
    </row>
    <row r="71" spans="1:11" ht="18" customHeight="1" x14ac:dyDescent="0.3">
      <c r="A71" s="204"/>
      <c r="B71" s="206"/>
      <c r="C71" s="204"/>
      <c r="D71" s="204">
        <v>3231</v>
      </c>
      <c r="E71" s="225" t="s">
        <v>273</v>
      </c>
      <c r="F71" s="268">
        <f>ukupno!C112</f>
        <v>17896.53</v>
      </c>
      <c r="G71" s="268"/>
      <c r="H71" s="268"/>
      <c r="I71" s="271">
        <f>ukupno!E112</f>
        <v>9310.08</v>
      </c>
      <c r="J71" s="269">
        <f t="shared" si="31"/>
        <v>52.021704766231224</v>
      </c>
      <c r="K71" s="269"/>
    </row>
    <row r="72" spans="1:11" ht="27" customHeight="1" x14ac:dyDescent="0.3">
      <c r="A72" s="204"/>
      <c r="B72" s="206"/>
      <c r="C72" s="204"/>
      <c r="D72" s="204">
        <v>3232</v>
      </c>
      <c r="E72" s="225" t="s">
        <v>274</v>
      </c>
      <c r="F72" s="268">
        <f>ukupno!C116</f>
        <v>5970.91</v>
      </c>
      <c r="G72" s="268"/>
      <c r="H72" s="268"/>
      <c r="I72" s="271">
        <f>ukupno!E116</f>
        <v>4302.4799999999996</v>
      </c>
      <c r="J72" s="269">
        <f t="shared" si="31"/>
        <v>72.057358091145232</v>
      </c>
      <c r="K72" s="269"/>
    </row>
    <row r="73" spans="1:11" ht="16.5" x14ac:dyDescent="0.3">
      <c r="A73" s="204"/>
      <c r="B73" s="206"/>
      <c r="C73" s="204"/>
      <c r="D73" s="204">
        <v>3233</v>
      </c>
      <c r="E73" s="225" t="s">
        <v>275</v>
      </c>
      <c r="F73" s="268">
        <f>ukupno!C119</f>
        <v>226.98000000000002</v>
      </c>
      <c r="G73" s="268"/>
      <c r="H73" s="268"/>
      <c r="I73" s="271">
        <f>ukupno!E119</f>
        <v>149.31</v>
      </c>
      <c r="J73" s="269">
        <f t="shared" si="31"/>
        <v>65.781126090404442</v>
      </c>
      <c r="K73" s="269"/>
    </row>
    <row r="74" spans="1:11" ht="16.5" x14ac:dyDescent="0.3">
      <c r="A74" s="204"/>
      <c r="B74" s="206"/>
      <c r="C74" s="204"/>
      <c r="D74" s="204">
        <v>3234</v>
      </c>
      <c r="E74" s="225" t="s">
        <v>276</v>
      </c>
      <c r="F74" s="268">
        <f>ukupno!C124</f>
        <v>5574.62</v>
      </c>
      <c r="G74" s="268"/>
      <c r="H74" s="268"/>
      <c r="I74" s="271">
        <f>ukupno!E124</f>
        <v>6237.96</v>
      </c>
      <c r="J74" s="269">
        <f t="shared" si="31"/>
        <v>111.89928640875971</v>
      </c>
      <c r="K74" s="269"/>
    </row>
    <row r="75" spans="1:11" ht="16.5" x14ac:dyDescent="0.3">
      <c r="A75" s="204"/>
      <c r="B75" s="206"/>
      <c r="C75" s="204"/>
      <c r="D75" s="204">
        <v>3235</v>
      </c>
      <c r="E75" s="225" t="s">
        <v>277</v>
      </c>
      <c r="F75" s="268">
        <f>ukupno!C128</f>
        <v>5144.5</v>
      </c>
      <c r="G75" s="268"/>
      <c r="H75" s="268"/>
      <c r="I75" s="271">
        <f>ukupno!E128</f>
        <v>2718.08</v>
      </c>
      <c r="J75" s="269">
        <f t="shared" si="31"/>
        <v>52.834677811254736</v>
      </c>
      <c r="K75" s="269"/>
    </row>
    <row r="76" spans="1:11" ht="16.5" x14ac:dyDescent="0.3">
      <c r="A76" s="204"/>
      <c r="B76" s="206"/>
      <c r="C76" s="204"/>
      <c r="D76" s="204">
        <v>3236</v>
      </c>
      <c r="E76" s="225" t="s">
        <v>278</v>
      </c>
      <c r="F76" s="268">
        <f>ukupno!C131</f>
        <v>1114.4000000000001</v>
      </c>
      <c r="G76" s="268"/>
      <c r="H76" s="268"/>
      <c r="I76" s="271">
        <f>ukupno!E131</f>
        <v>2905</v>
      </c>
      <c r="J76" s="269">
        <f t="shared" si="31"/>
        <v>260.678391959799</v>
      </c>
      <c r="K76" s="269"/>
    </row>
    <row r="77" spans="1:11" ht="16.5" x14ac:dyDescent="0.3">
      <c r="A77" s="204"/>
      <c r="B77" s="206"/>
      <c r="C77" s="204"/>
      <c r="D77" s="204">
        <v>3237</v>
      </c>
      <c r="E77" s="225" t="s">
        <v>279</v>
      </c>
      <c r="F77" s="268">
        <f>ukupno!C143</f>
        <v>4904.8099999999995</v>
      </c>
      <c r="G77" s="268"/>
      <c r="H77" s="268"/>
      <c r="I77" s="271">
        <f>ukupno!E143</f>
        <v>3870.79</v>
      </c>
      <c r="J77" s="269">
        <f t="shared" si="31"/>
        <v>78.918245558951327</v>
      </c>
      <c r="K77" s="269"/>
    </row>
    <row r="78" spans="1:11" ht="16.5" x14ac:dyDescent="0.3">
      <c r="A78" s="204"/>
      <c r="B78" s="206"/>
      <c r="C78" s="204"/>
      <c r="D78" s="204">
        <v>3238</v>
      </c>
      <c r="E78" s="225" t="s">
        <v>280</v>
      </c>
      <c r="F78" s="268">
        <f>ukupno!C146</f>
        <v>2357.9500000000003</v>
      </c>
      <c r="G78" s="268"/>
      <c r="H78" s="268"/>
      <c r="I78" s="271">
        <f>ukupno!E146</f>
        <v>2117.15</v>
      </c>
      <c r="J78" s="269">
        <f t="shared" si="31"/>
        <v>89.787739349858981</v>
      </c>
      <c r="K78" s="269"/>
    </row>
    <row r="79" spans="1:11" ht="16.5" x14ac:dyDescent="0.3">
      <c r="A79" s="204"/>
      <c r="B79" s="206"/>
      <c r="C79" s="204"/>
      <c r="D79" s="204">
        <v>3239</v>
      </c>
      <c r="E79" s="225" t="s">
        <v>281</v>
      </c>
      <c r="F79" s="268">
        <f>ukupno!C153</f>
        <v>8637.49</v>
      </c>
      <c r="G79" s="268"/>
      <c r="H79" s="268"/>
      <c r="I79" s="271">
        <f>ukupno!E153</f>
        <v>6171.7099999999991</v>
      </c>
      <c r="J79" s="269">
        <f t="shared" si="31"/>
        <v>71.45258634163396</v>
      </c>
      <c r="K79" s="269"/>
    </row>
    <row r="80" spans="1:11" ht="25.5" x14ac:dyDescent="0.3">
      <c r="A80" s="204"/>
      <c r="B80" s="206"/>
      <c r="C80" s="204">
        <v>324</v>
      </c>
      <c r="D80" s="204"/>
      <c r="E80" s="225" t="s">
        <v>282</v>
      </c>
      <c r="F80" s="268">
        <f>F81</f>
        <v>188.06</v>
      </c>
      <c r="G80" s="268">
        <f>ukupno!D157</f>
        <v>15266</v>
      </c>
      <c r="H80" s="268">
        <f>G80*K4</f>
        <v>15266</v>
      </c>
      <c r="I80" s="268">
        <f t="shared" ref="I80" si="39">I81</f>
        <v>8108.16</v>
      </c>
      <c r="J80" s="269">
        <v>0</v>
      </c>
      <c r="K80" s="269">
        <f t="shared" si="33"/>
        <v>53.112537665400239</v>
      </c>
    </row>
    <row r="81" spans="1:11" ht="25.5" x14ac:dyDescent="0.3">
      <c r="A81" s="204"/>
      <c r="B81" s="206"/>
      <c r="C81" s="204"/>
      <c r="D81" s="204">
        <v>3241</v>
      </c>
      <c r="E81" s="225" t="s">
        <v>282</v>
      </c>
      <c r="F81" s="268">
        <f>ukupno!C157</f>
        <v>188.06</v>
      </c>
      <c r="G81" s="268"/>
      <c r="H81" s="268"/>
      <c r="I81" s="271">
        <f>ukupno!E157</f>
        <v>8108.16</v>
      </c>
      <c r="J81" s="269">
        <v>0</v>
      </c>
      <c r="K81" s="269"/>
    </row>
    <row r="82" spans="1:11" ht="25.5" x14ac:dyDescent="0.3">
      <c r="A82" s="204"/>
      <c r="B82" s="206"/>
      <c r="C82" s="204">
        <v>329</v>
      </c>
      <c r="D82" s="204"/>
      <c r="E82" s="225" t="s">
        <v>283</v>
      </c>
      <c r="F82" s="268">
        <f>SUM(F83:F88)</f>
        <v>43429.25</v>
      </c>
      <c r="G82" s="268">
        <f>ukupno!D184</f>
        <v>78970</v>
      </c>
      <c r="H82" s="268">
        <f>G82*K4</f>
        <v>78970</v>
      </c>
      <c r="I82" s="268">
        <f t="shared" ref="I82" si="40">SUM(I83:I88)</f>
        <v>34452.94</v>
      </c>
      <c r="J82" s="269">
        <f t="shared" si="31"/>
        <v>79.331188081765177</v>
      </c>
      <c r="K82" s="269">
        <f t="shared" si="33"/>
        <v>43.627884006584786</v>
      </c>
    </row>
    <row r="83" spans="1:11" ht="16.5" x14ac:dyDescent="0.3">
      <c r="A83" s="204"/>
      <c r="B83" s="206"/>
      <c r="C83" s="204"/>
      <c r="D83" s="204">
        <v>3292</v>
      </c>
      <c r="E83" s="225" t="s">
        <v>284</v>
      </c>
      <c r="F83" s="268">
        <f>ukupno!C160</f>
        <v>1340.19</v>
      </c>
      <c r="G83" s="268"/>
      <c r="H83" s="268"/>
      <c r="I83" s="271">
        <f>ukupno!E160</f>
        <v>1778.37</v>
      </c>
      <c r="J83" s="269">
        <f t="shared" si="31"/>
        <v>132.69536409016632</v>
      </c>
      <c r="K83" s="269"/>
    </row>
    <row r="84" spans="1:11" ht="16.5" x14ac:dyDescent="0.3">
      <c r="A84" s="204"/>
      <c r="B84" s="206"/>
      <c r="C84" s="204"/>
      <c r="D84" s="204">
        <v>3293</v>
      </c>
      <c r="E84" s="225" t="s">
        <v>285</v>
      </c>
      <c r="F84" s="268">
        <f>ukupno!C162</f>
        <v>2365.5700000000002</v>
      </c>
      <c r="G84" s="268"/>
      <c r="H84" s="268"/>
      <c r="I84" s="271">
        <f>ukupno!E162</f>
        <v>2139.87</v>
      </c>
      <c r="J84" s="269">
        <f t="shared" si="31"/>
        <v>90.458959151494128</v>
      </c>
      <c r="K84" s="269"/>
    </row>
    <row r="85" spans="1:11" ht="16.5" x14ac:dyDescent="0.3">
      <c r="A85" s="204"/>
      <c r="B85" s="206"/>
      <c r="C85" s="204"/>
      <c r="D85" s="204">
        <v>3294</v>
      </c>
      <c r="E85" s="225" t="s">
        <v>286</v>
      </c>
      <c r="F85" s="268">
        <f>ukupno!C165</f>
        <v>48.27</v>
      </c>
      <c r="G85" s="268"/>
      <c r="H85" s="268"/>
      <c r="I85" s="271">
        <f>ukupno!E165</f>
        <v>210</v>
      </c>
      <c r="J85" s="269">
        <f t="shared" si="31"/>
        <v>435.05282784338101</v>
      </c>
      <c r="K85" s="269"/>
    </row>
    <row r="86" spans="1:11" ht="43.15" customHeight="1" x14ac:dyDescent="0.3">
      <c r="A86" s="204"/>
      <c r="B86" s="206"/>
      <c r="C86" s="204"/>
      <c r="D86" s="204">
        <v>3295</v>
      </c>
      <c r="E86" s="226" t="s">
        <v>287</v>
      </c>
      <c r="F86" s="268">
        <f>ukupno!C178</f>
        <v>1657.3500000000001</v>
      </c>
      <c r="G86" s="268"/>
      <c r="H86" s="268"/>
      <c r="I86" s="271">
        <f>ukupno!E178</f>
        <v>253.31</v>
      </c>
      <c r="J86" s="269">
        <f t="shared" si="31"/>
        <v>15.284037771140676</v>
      </c>
      <c r="K86" s="269"/>
    </row>
    <row r="87" spans="1:11" ht="16.5" x14ac:dyDescent="0.3">
      <c r="A87" s="204"/>
      <c r="B87" s="206"/>
      <c r="C87" s="204"/>
      <c r="D87" s="204">
        <v>3296</v>
      </c>
      <c r="E87" s="227" t="s">
        <v>288</v>
      </c>
      <c r="F87" s="268">
        <f>ukupno!C180</f>
        <v>0</v>
      </c>
      <c r="G87" s="268"/>
      <c r="H87" s="268"/>
      <c r="I87" s="271">
        <f>ukupno!E180</f>
        <v>269.60000000000002</v>
      </c>
      <c r="J87" s="269" t="e">
        <f t="shared" si="31"/>
        <v>#DIV/0!</v>
      </c>
      <c r="K87" s="269"/>
    </row>
    <row r="88" spans="1:11" ht="25.5" x14ac:dyDescent="0.3">
      <c r="A88" s="204"/>
      <c r="B88" s="206"/>
      <c r="C88" s="204"/>
      <c r="D88" s="204">
        <v>3299</v>
      </c>
      <c r="E88" s="225" t="s">
        <v>283</v>
      </c>
      <c r="F88" s="268">
        <f>ukupno!C183</f>
        <v>38017.870000000003</v>
      </c>
      <c r="G88" s="268"/>
      <c r="H88" s="268"/>
      <c r="I88" s="271">
        <f>ukupno!E183</f>
        <v>29801.79</v>
      </c>
      <c r="J88" s="269">
        <f t="shared" si="31"/>
        <v>78.388899746356117</v>
      </c>
      <c r="K88" s="269"/>
    </row>
    <row r="89" spans="1:11" ht="16.5" x14ac:dyDescent="0.3">
      <c r="A89" s="204"/>
      <c r="B89" s="204">
        <v>34</v>
      </c>
      <c r="C89" s="204"/>
      <c r="D89" s="204"/>
      <c r="E89" s="225" t="s">
        <v>289</v>
      </c>
      <c r="F89" s="268">
        <f>F90</f>
        <v>844.33</v>
      </c>
      <c r="G89" s="268">
        <f t="shared" ref="G89:I89" si="41">G90</f>
        <v>1865</v>
      </c>
      <c r="H89" s="268">
        <f>G89*K4</f>
        <v>1865</v>
      </c>
      <c r="I89" s="268">
        <f t="shared" si="41"/>
        <v>1181.56</v>
      </c>
      <c r="J89" s="269">
        <f t="shared" si="31"/>
        <v>139.94054457380406</v>
      </c>
      <c r="K89" s="269">
        <f t="shared" si="33"/>
        <v>63.354423592493291</v>
      </c>
    </row>
    <row r="90" spans="1:11" ht="16.5" x14ac:dyDescent="0.3">
      <c r="A90" s="204"/>
      <c r="B90" s="206"/>
      <c r="C90" s="204">
        <v>343</v>
      </c>
      <c r="D90" s="204"/>
      <c r="E90" s="225" t="s">
        <v>290</v>
      </c>
      <c r="F90" s="268">
        <f>SUM(F91:F93)</f>
        <v>844.33</v>
      </c>
      <c r="G90" s="268">
        <f>ukupno!D195</f>
        <v>1865</v>
      </c>
      <c r="H90" s="268">
        <f>G90*K4</f>
        <v>1865</v>
      </c>
      <c r="I90" s="268">
        <f t="shared" ref="I90" si="42">SUM(I91:I93)</f>
        <v>1181.56</v>
      </c>
      <c r="J90" s="269">
        <f t="shared" si="31"/>
        <v>139.94054457380406</v>
      </c>
      <c r="K90" s="269">
        <f t="shared" si="33"/>
        <v>63.354423592493291</v>
      </c>
    </row>
    <row r="91" spans="1:11" ht="25.5" x14ac:dyDescent="0.3">
      <c r="A91" s="204"/>
      <c r="B91" s="206"/>
      <c r="C91" s="204"/>
      <c r="D91" s="204">
        <v>3431</v>
      </c>
      <c r="E91" s="225" t="s">
        <v>291</v>
      </c>
      <c r="F91" s="268">
        <f>ukupno!C187</f>
        <v>837.6</v>
      </c>
      <c r="G91" s="268"/>
      <c r="H91" s="268"/>
      <c r="I91" s="271">
        <f>ukupno!E187</f>
        <v>917.69</v>
      </c>
      <c r="J91" s="269">
        <f t="shared" si="31"/>
        <v>109.56184336198662</v>
      </c>
      <c r="K91" s="269"/>
    </row>
    <row r="92" spans="1:11" ht="16.5" x14ac:dyDescent="0.3">
      <c r="A92" s="204"/>
      <c r="B92" s="206"/>
      <c r="C92" s="204"/>
      <c r="D92" s="204">
        <v>3433</v>
      </c>
      <c r="E92" s="225" t="s">
        <v>292</v>
      </c>
      <c r="F92" s="268">
        <f>ukupno!C192</f>
        <v>6.73</v>
      </c>
      <c r="G92" s="268"/>
      <c r="H92" s="268"/>
      <c r="I92" s="271">
        <f>ukupno!E192</f>
        <v>263.87</v>
      </c>
      <c r="J92" s="269">
        <f t="shared" si="31"/>
        <v>3920.8023774145618</v>
      </c>
      <c r="K92" s="269"/>
    </row>
    <row r="93" spans="1:11" ht="25.5" x14ac:dyDescent="0.3">
      <c r="A93" s="204"/>
      <c r="B93" s="206"/>
      <c r="C93" s="204"/>
      <c r="D93" s="204">
        <v>3434</v>
      </c>
      <c r="E93" s="225" t="s">
        <v>293</v>
      </c>
      <c r="F93" s="268">
        <f>ukupno!C194</f>
        <v>0</v>
      </c>
      <c r="G93" s="268"/>
      <c r="H93" s="268"/>
      <c r="I93" s="271">
        <f>ukupno!E194</f>
        <v>0</v>
      </c>
      <c r="J93" s="269">
        <v>0</v>
      </c>
      <c r="K93" s="269"/>
    </row>
    <row r="94" spans="1:11" ht="38.25" x14ac:dyDescent="0.3">
      <c r="A94" s="204"/>
      <c r="B94" s="204">
        <v>37</v>
      </c>
      <c r="C94" s="204"/>
      <c r="D94" s="204"/>
      <c r="E94" s="225" t="s">
        <v>294</v>
      </c>
      <c r="F94" s="268">
        <f>F95</f>
        <v>0</v>
      </c>
      <c r="G94" s="268">
        <f t="shared" ref="G94:I94" si="43">G95</f>
        <v>0</v>
      </c>
      <c r="H94" s="268">
        <f t="shared" si="43"/>
        <v>0</v>
      </c>
      <c r="I94" s="268">
        <f t="shared" si="43"/>
        <v>0</v>
      </c>
      <c r="J94" s="269">
        <v>0</v>
      </c>
      <c r="K94" s="269"/>
    </row>
    <row r="95" spans="1:11" ht="38.25" x14ac:dyDescent="0.3">
      <c r="A95" s="204"/>
      <c r="B95" s="206"/>
      <c r="C95" s="204">
        <v>372</v>
      </c>
      <c r="D95" s="204"/>
      <c r="E95" s="225" t="s">
        <v>295</v>
      </c>
      <c r="F95" s="268">
        <f>SUM(F96:F97)</f>
        <v>0</v>
      </c>
      <c r="G95" s="268">
        <f>ukupno!D197</f>
        <v>0</v>
      </c>
      <c r="H95" s="268">
        <f>G95*K4</f>
        <v>0</v>
      </c>
      <c r="I95" s="268">
        <f t="shared" ref="I95" si="44">SUM(I96:I97)</f>
        <v>0</v>
      </c>
      <c r="J95" s="269">
        <v>0</v>
      </c>
      <c r="K95" s="269"/>
    </row>
    <row r="96" spans="1:11" ht="25.5" x14ac:dyDescent="0.3">
      <c r="A96" s="204"/>
      <c r="B96" s="206"/>
      <c r="C96" s="204"/>
      <c r="D96" s="204">
        <v>3721</v>
      </c>
      <c r="E96" s="225" t="s">
        <v>296</v>
      </c>
      <c r="F96" s="268">
        <f>ukupno!C196</f>
        <v>0</v>
      </c>
      <c r="G96" s="268"/>
      <c r="H96" s="268"/>
      <c r="I96" s="271"/>
      <c r="J96" s="269">
        <v>0</v>
      </c>
      <c r="K96" s="269"/>
    </row>
    <row r="97" spans="1:11" ht="25.5" x14ac:dyDescent="0.3">
      <c r="A97" s="204"/>
      <c r="B97" s="206"/>
      <c r="C97" s="204"/>
      <c r="D97" s="204">
        <v>3722</v>
      </c>
      <c r="E97" s="225" t="s">
        <v>297</v>
      </c>
      <c r="F97" s="268"/>
      <c r="G97" s="268"/>
      <c r="H97" s="268"/>
      <c r="I97" s="271"/>
      <c r="J97" s="269">
        <v>0</v>
      </c>
      <c r="K97" s="269"/>
    </row>
    <row r="98" spans="1:11" ht="16.5" x14ac:dyDescent="0.3">
      <c r="A98" s="204"/>
      <c r="B98" s="204">
        <v>38</v>
      </c>
      <c r="C98" s="204"/>
      <c r="D98" s="204"/>
      <c r="E98" s="225" t="s">
        <v>298</v>
      </c>
      <c r="F98" s="268">
        <f>F99</f>
        <v>732.11</v>
      </c>
      <c r="G98" s="268">
        <f t="shared" ref="G98:I98" si="45">G99</f>
        <v>1000</v>
      </c>
      <c r="H98" s="268">
        <f t="shared" si="45"/>
        <v>1000</v>
      </c>
      <c r="I98" s="268">
        <f t="shared" si="45"/>
        <v>728.78</v>
      </c>
      <c r="J98" s="269">
        <v>0</v>
      </c>
      <c r="K98" s="269">
        <v>0</v>
      </c>
    </row>
    <row r="99" spans="1:11" ht="16.5" x14ac:dyDescent="0.3">
      <c r="A99" s="204"/>
      <c r="B99" s="206"/>
      <c r="C99" s="204">
        <v>381</v>
      </c>
      <c r="D99" s="204"/>
      <c r="E99" s="225" t="s">
        <v>248</v>
      </c>
      <c r="F99" s="268">
        <f>F100</f>
        <v>732.11</v>
      </c>
      <c r="G99" s="268">
        <f t="shared" ref="G99:I99" si="46">G100</f>
        <v>1000</v>
      </c>
      <c r="H99" s="268">
        <f t="shared" si="46"/>
        <v>1000</v>
      </c>
      <c r="I99" s="268">
        <f t="shared" si="46"/>
        <v>728.78</v>
      </c>
      <c r="J99" s="269">
        <v>0</v>
      </c>
      <c r="K99" s="269">
        <v>0</v>
      </c>
    </row>
    <row r="100" spans="1:11" ht="16.5" x14ac:dyDescent="0.3">
      <c r="A100" s="204"/>
      <c r="B100" s="206"/>
      <c r="C100" s="204"/>
      <c r="D100" s="204">
        <v>3812</v>
      </c>
      <c r="E100" s="225" t="s">
        <v>299</v>
      </c>
      <c r="F100" s="268">
        <f>ukupno!C198</f>
        <v>732.11</v>
      </c>
      <c r="G100" s="268">
        <f>ukupno!D206</f>
        <v>1000</v>
      </c>
      <c r="H100" s="268">
        <f>G100*K4</f>
        <v>1000</v>
      </c>
      <c r="I100" s="271">
        <f>ukupno!E198</f>
        <v>728.78</v>
      </c>
      <c r="J100" s="269">
        <v>0</v>
      </c>
      <c r="K100" s="269"/>
    </row>
    <row r="101" spans="1:11" ht="25.5" x14ac:dyDescent="0.3">
      <c r="A101" s="208">
        <v>4</v>
      </c>
      <c r="B101" s="208"/>
      <c r="C101" s="208"/>
      <c r="D101" s="208"/>
      <c r="E101" s="209" t="s">
        <v>237</v>
      </c>
      <c r="F101" s="265">
        <f>F102</f>
        <v>9403.9100000000017</v>
      </c>
      <c r="G101" s="265">
        <f t="shared" ref="G101:I101" si="47">G102</f>
        <v>21146</v>
      </c>
      <c r="H101" s="265">
        <f t="shared" si="47"/>
        <v>21146</v>
      </c>
      <c r="I101" s="265">
        <f t="shared" si="47"/>
        <v>18683.499999999996</v>
      </c>
      <c r="J101" s="266">
        <f t="shared" si="31"/>
        <v>198.67799670562556</v>
      </c>
      <c r="K101" s="266">
        <f t="shared" si="33"/>
        <v>88.354771588007168</v>
      </c>
    </row>
    <row r="102" spans="1:11" ht="27" x14ac:dyDescent="0.3">
      <c r="A102" s="203"/>
      <c r="B102" s="203">
        <v>42</v>
      </c>
      <c r="C102" s="203"/>
      <c r="D102" s="203"/>
      <c r="E102" s="228" t="s">
        <v>300</v>
      </c>
      <c r="F102" s="268">
        <f>F103+F108+F110</f>
        <v>9403.9100000000017</v>
      </c>
      <c r="G102" s="268">
        <f t="shared" ref="G102:I102" si="48">G103+G108+G110</f>
        <v>21146</v>
      </c>
      <c r="H102" s="268">
        <f t="shared" si="48"/>
        <v>21146</v>
      </c>
      <c r="I102" s="268">
        <f t="shared" si="48"/>
        <v>18683.499999999996</v>
      </c>
      <c r="J102" s="269">
        <f t="shared" si="31"/>
        <v>198.67799670562556</v>
      </c>
      <c r="K102" s="269">
        <f t="shared" si="33"/>
        <v>88.354771588007168</v>
      </c>
    </row>
    <row r="103" spans="1:11" ht="16.5" x14ac:dyDescent="0.3">
      <c r="A103" s="203"/>
      <c r="B103" s="203"/>
      <c r="C103" s="204">
        <v>422</v>
      </c>
      <c r="D103" s="204"/>
      <c r="E103" s="228" t="s">
        <v>301</v>
      </c>
      <c r="F103" s="268">
        <f>SUM(F104:F107)</f>
        <v>8198.2200000000012</v>
      </c>
      <c r="G103" s="268">
        <f>ukupno!D223</f>
        <v>17415</v>
      </c>
      <c r="H103" s="268">
        <f>G103*K4</f>
        <v>17415</v>
      </c>
      <c r="I103" s="268">
        <f t="shared" ref="I103" si="49">SUM(I104:I107)</f>
        <v>16952.399999999998</v>
      </c>
      <c r="J103" s="269">
        <f t="shared" si="31"/>
        <v>206.78147207564561</v>
      </c>
      <c r="K103" s="269">
        <f t="shared" si="33"/>
        <v>97.343669250645988</v>
      </c>
    </row>
    <row r="104" spans="1:11" ht="16.5" x14ac:dyDescent="0.3">
      <c r="A104" s="203"/>
      <c r="B104" s="203"/>
      <c r="C104" s="204"/>
      <c r="D104" s="204">
        <v>4221</v>
      </c>
      <c r="E104" s="228" t="s">
        <v>302</v>
      </c>
      <c r="F104" s="268">
        <f>ukupno!C212</f>
        <v>3051.61</v>
      </c>
      <c r="G104" s="268"/>
      <c r="H104" s="273"/>
      <c r="I104" s="271">
        <f>ukupno!E212</f>
        <v>12472.269999999999</v>
      </c>
      <c r="J104" s="269">
        <f t="shared" si="31"/>
        <v>408.71113936577734</v>
      </c>
      <c r="K104" s="269">
        <v>0</v>
      </c>
    </row>
    <row r="105" spans="1:11" ht="16.5" x14ac:dyDescent="0.3">
      <c r="A105" s="203"/>
      <c r="B105" s="203"/>
      <c r="C105" s="204"/>
      <c r="D105" s="204">
        <v>4222</v>
      </c>
      <c r="E105" s="228" t="s">
        <v>305</v>
      </c>
      <c r="F105" s="268">
        <f>ukupno!C215</f>
        <v>2436.5</v>
      </c>
      <c r="G105" s="268"/>
      <c r="H105" s="273"/>
      <c r="I105" s="271">
        <f>ukupno!E215</f>
        <v>0</v>
      </c>
      <c r="J105" s="269">
        <v>0</v>
      </c>
      <c r="K105" s="269"/>
    </row>
    <row r="106" spans="1:11" ht="16.5" x14ac:dyDescent="0.3">
      <c r="A106" s="203"/>
      <c r="B106" s="203"/>
      <c r="C106" s="204"/>
      <c r="D106" s="204">
        <v>4223</v>
      </c>
      <c r="E106" s="228" t="s">
        <v>304</v>
      </c>
      <c r="F106" s="268">
        <f>ukupno!C217</f>
        <v>457.52</v>
      </c>
      <c r="G106" s="268"/>
      <c r="H106" s="273"/>
      <c r="I106" s="271">
        <f>ukupno!E217</f>
        <v>2800</v>
      </c>
      <c r="J106" s="269">
        <v>0</v>
      </c>
      <c r="K106" s="269"/>
    </row>
    <row r="107" spans="1:11" ht="27" x14ac:dyDescent="0.3">
      <c r="A107" s="203"/>
      <c r="B107" s="203"/>
      <c r="C107" s="204"/>
      <c r="D107" s="204">
        <v>4227</v>
      </c>
      <c r="E107" s="228" t="s">
        <v>303</v>
      </c>
      <c r="F107" s="268">
        <f>ukupno!C222</f>
        <v>2252.59</v>
      </c>
      <c r="G107" s="268"/>
      <c r="H107" s="273"/>
      <c r="I107" s="271">
        <f>ukupno!E222</f>
        <v>1680.13</v>
      </c>
      <c r="J107" s="269">
        <v>0</v>
      </c>
      <c r="K107" s="269"/>
    </row>
    <row r="108" spans="1:11" ht="27" x14ac:dyDescent="0.3">
      <c r="A108" s="203"/>
      <c r="B108" s="203"/>
      <c r="C108" s="204">
        <v>424</v>
      </c>
      <c r="D108" s="204"/>
      <c r="E108" s="228" t="s">
        <v>306</v>
      </c>
      <c r="F108" s="268">
        <f>F109</f>
        <v>1205.69</v>
      </c>
      <c r="G108" s="268">
        <f>ukupno!D225</f>
        <v>3731</v>
      </c>
      <c r="H108" s="268">
        <f>G108*K4</f>
        <v>3731</v>
      </c>
      <c r="I108" s="268">
        <f t="shared" ref="I108" si="50">I109</f>
        <v>1731.1</v>
      </c>
      <c r="J108" s="269">
        <f t="shared" si="31"/>
        <v>143.57753651436104</v>
      </c>
      <c r="K108" s="269">
        <f t="shared" si="33"/>
        <v>46.397748592870542</v>
      </c>
    </row>
    <row r="109" spans="1:11" ht="16.5" x14ac:dyDescent="0.3">
      <c r="A109" s="203"/>
      <c r="B109" s="203"/>
      <c r="C109" s="204"/>
      <c r="D109" s="204">
        <v>4241</v>
      </c>
      <c r="E109" s="232" t="s">
        <v>307</v>
      </c>
      <c r="F109" s="268">
        <f>ukupno!C224</f>
        <v>1205.69</v>
      </c>
      <c r="G109" s="268"/>
      <c r="H109" s="273"/>
      <c r="I109" s="271">
        <f>ukupno!E224</f>
        <v>1731.1</v>
      </c>
      <c r="J109" s="269">
        <f t="shared" si="31"/>
        <v>143.57753651436104</v>
      </c>
      <c r="K109" s="269"/>
    </row>
    <row r="110" spans="1:11" ht="16.5" x14ac:dyDescent="0.3">
      <c r="A110" s="203"/>
      <c r="B110" s="203"/>
      <c r="C110" s="204">
        <v>426</v>
      </c>
      <c r="D110" s="204"/>
      <c r="E110" s="228" t="s">
        <v>308</v>
      </c>
      <c r="F110" s="268">
        <f>F111</f>
        <v>0</v>
      </c>
      <c r="G110" s="268">
        <f>ukupno!D228</f>
        <v>0</v>
      </c>
      <c r="H110" s="268">
        <f>G110*I35</f>
        <v>0</v>
      </c>
      <c r="I110" s="268">
        <f t="shared" ref="I110" si="51">I111</f>
        <v>0</v>
      </c>
      <c r="J110" s="269">
        <v>0</v>
      </c>
      <c r="K110" s="269"/>
    </row>
    <row r="111" spans="1:11" ht="27" x14ac:dyDescent="0.3">
      <c r="A111" s="203"/>
      <c r="B111" s="203"/>
      <c r="C111" s="204"/>
      <c r="D111" s="204">
        <v>4263</v>
      </c>
      <c r="E111" s="228" t="s">
        <v>309</v>
      </c>
      <c r="F111" s="268">
        <f>ukupno!C227</f>
        <v>0</v>
      </c>
      <c r="G111" s="268"/>
      <c r="H111" s="273"/>
      <c r="I111" s="271">
        <f>ukupno!E227</f>
        <v>0</v>
      </c>
      <c r="J111" s="269">
        <v>0</v>
      </c>
      <c r="K111" s="269"/>
    </row>
  </sheetData>
  <mergeCells count="7">
    <mergeCell ref="A44:E44"/>
    <mergeCell ref="A2:K2"/>
    <mergeCell ref="A1:K1"/>
    <mergeCell ref="A3:K3"/>
    <mergeCell ref="A5:E5"/>
    <mergeCell ref="A6:E6"/>
    <mergeCell ref="A43:E4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C36E-3DBB-429A-9152-6E141281B9D9}">
  <sheetPr>
    <tabColor theme="3" tint="0.79998168889431442"/>
  </sheetPr>
  <dimension ref="A1:G44"/>
  <sheetViews>
    <sheetView workbookViewId="0">
      <selection activeCell="D35" sqref="D35"/>
    </sheetView>
  </sheetViews>
  <sheetFormatPr defaultRowHeight="15" x14ac:dyDescent="0.25"/>
  <cols>
    <col min="1" max="1" width="37.28515625" customWidth="1"/>
    <col min="2" max="2" width="20.42578125" customWidth="1"/>
    <col min="3" max="3" width="18.28515625" customWidth="1"/>
    <col min="4" max="4" width="16.28515625" style="1" customWidth="1"/>
    <col min="5" max="5" width="15.7109375" customWidth="1"/>
  </cols>
  <sheetData>
    <row r="1" spans="1:7" ht="15.75" x14ac:dyDescent="0.25">
      <c r="A1" s="325" t="s">
        <v>310</v>
      </c>
      <c r="B1" s="325"/>
      <c r="C1" s="325"/>
      <c r="D1" s="325"/>
      <c r="E1" s="325"/>
      <c r="F1" s="325"/>
      <c r="G1" s="325"/>
    </row>
    <row r="2" spans="1:7" ht="18" x14ac:dyDescent="0.25">
      <c r="A2" s="339" t="str">
        <f>sažetak!A2</f>
        <v>KOMERCIJALNA I TRGOVAČKA  ŠKOLA BJELOVAR</v>
      </c>
      <c r="B2" s="339"/>
      <c r="C2" s="339"/>
      <c r="D2" s="339"/>
      <c r="E2" s="339"/>
      <c r="F2" s="339"/>
      <c r="G2" s="339"/>
    </row>
    <row r="3" spans="1:7" ht="18" x14ac:dyDescent="0.25">
      <c r="A3" s="190"/>
      <c r="B3" s="190"/>
      <c r="C3" s="190"/>
      <c r="D3" s="190"/>
      <c r="E3" s="201"/>
      <c r="F3" s="201"/>
      <c r="G3" s="210">
        <v>1</v>
      </c>
    </row>
    <row r="4" spans="1:7" ht="57.75" customHeight="1" x14ac:dyDescent="0.25">
      <c r="A4" s="233" t="s">
        <v>203</v>
      </c>
      <c r="B4" s="233" t="str">
        <f>sažetak!F4</f>
        <v xml:space="preserve">OSTVARENJE/IZVRŠENJE 
1.-12.2023. </v>
      </c>
      <c r="C4" s="233" t="str">
        <f>sažetak!G4</f>
        <v>IZVORNI PLAN ILI REBALANS 2024.*</v>
      </c>
      <c r="D4" s="233" t="str">
        <f>sažetak!H4</f>
        <v>TEKUĆI PLAN 2024.*</v>
      </c>
      <c r="E4" s="233" t="str">
        <f>sažetak!I4</f>
        <v xml:space="preserve">OSTVARENJE/IZVRŠENJE 
1.-12.2024. </v>
      </c>
      <c r="F4" s="233" t="s">
        <v>155</v>
      </c>
      <c r="G4" s="233" t="s">
        <v>204</v>
      </c>
    </row>
    <row r="5" spans="1:7" x14ac:dyDescent="0.25">
      <c r="A5" s="233">
        <v>1</v>
      </c>
      <c r="B5" s="234">
        <v>2</v>
      </c>
      <c r="C5" s="234">
        <v>3</v>
      </c>
      <c r="D5" s="234">
        <v>4</v>
      </c>
      <c r="E5" s="234">
        <v>5</v>
      </c>
      <c r="F5" s="234" t="s">
        <v>205</v>
      </c>
      <c r="G5" s="234" t="s">
        <v>206</v>
      </c>
    </row>
    <row r="6" spans="1:7" ht="22.5" customHeight="1" x14ac:dyDescent="0.25">
      <c r="A6" s="202" t="s">
        <v>311</v>
      </c>
      <c r="B6" s="239">
        <f>B7+B12+B13+B15+B16+B21+B23+B24</f>
        <v>923860.35</v>
      </c>
      <c r="C6" s="239">
        <f>C7+C12+C13+C15+C16+C21+C23+C24+C25</f>
        <v>1224729</v>
      </c>
      <c r="D6" s="239">
        <f>D7+D12+D13+D15+D16+D21+D23+D24+D25</f>
        <v>1224729</v>
      </c>
      <c r="E6" s="239">
        <f>E7+E12+E13+E15+E16+E21+E23+E24</f>
        <v>1078132.5</v>
      </c>
      <c r="F6" s="241">
        <f>E6/B6*100</f>
        <v>116.69864390218716</v>
      </c>
      <c r="G6" s="241">
        <f>E6/D6*100</f>
        <v>88.030290782695602</v>
      </c>
    </row>
    <row r="7" spans="1:7" ht="20.25" customHeight="1" x14ac:dyDescent="0.25">
      <c r="A7" s="202" t="s">
        <v>312</v>
      </c>
      <c r="B7" s="219">
        <f>SUM(B8:B11)</f>
        <v>78924.97</v>
      </c>
      <c r="C7" s="219">
        <f t="shared" ref="C7:E7" si="0">SUM(C8:C11)</f>
        <v>81169</v>
      </c>
      <c r="D7" s="301">
        <f t="shared" si="0"/>
        <v>81169</v>
      </c>
      <c r="E7" s="219">
        <f t="shared" si="0"/>
        <v>73119.56</v>
      </c>
      <c r="F7" s="241">
        <f t="shared" ref="F7:F39" si="1">E7/B7*100</f>
        <v>92.644393783108185</v>
      </c>
      <c r="G7" s="241">
        <f t="shared" ref="G7:G42" si="2">E7/D7*100</f>
        <v>90.083110547130062</v>
      </c>
    </row>
    <row r="8" spans="1:7" ht="22.5" customHeight="1" x14ac:dyDescent="0.25">
      <c r="A8" s="235" t="s">
        <v>398</v>
      </c>
      <c r="B8" s="213">
        <v>345.94</v>
      </c>
      <c r="C8" s="213">
        <v>346</v>
      </c>
      <c r="D8" s="302">
        <f>C8*G3</f>
        <v>346</v>
      </c>
      <c r="E8" s="217">
        <v>346</v>
      </c>
      <c r="F8" s="240">
        <v>0</v>
      </c>
      <c r="G8" s="240">
        <v>0</v>
      </c>
    </row>
    <row r="9" spans="1:7" ht="18" customHeight="1" x14ac:dyDescent="0.25">
      <c r="A9" s="236" t="s">
        <v>315</v>
      </c>
      <c r="B9" s="213">
        <v>75652</v>
      </c>
      <c r="C9" s="213">
        <v>77930</v>
      </c>
      <c r="D9" s="302">
        <f>C9*G3</f>
        <v>77930</v>
      </c>
      <c r="E9" s="217">
        <v>70049.19</v>
      </c>
      <c r="F9" s="240">
        <f t="shared" si="1"/>
        <v>92.593969756252321</v>
      </c>
      <c r="G9" s="240">
        <f t="shared" si="2"/>
        <v>89.88732195560118</v>
      </c>
    </row>
    <row r="10" spans="1:7" ht="18" customHeight="1" x14ac:dyDescent="0.25">
      <c r="A10" s="236" t="s">
        <v>316</v>
      </c>
      <c r="B10" s="213">
        <v>1751.92</v>
      </c>
      <c r="C10" s="213">
        <v>1920</v>
      </c>
      <c r="D10" s="302">
        <f>C10*G3</f>
        <v>1920</v>
      </c>
      <c r="E10" s="217">
        <v>1751.86</v>
      </c>
      <c r="F10" s="240">
        <f t="shared" si="1"/>
        <v>99.996575186081543</v>
      </c>
      <c r="G10" s="240">
        <f t="shared" si="2"/>
        <v>91.24270833333334</v>
      </c>
    </row>
    <row r="11" spans="1:7" ht="18.75" customHeight="1" x14ac:dyDescent="0.25">
      <c r="A11" s="236" t="s">
        <v>317</v>
      </c>
      <c r="B11" s="213">
        <v>1175.1099999999999</v>
      </c>
      <c r="C11" s="213">
        <v>973</v>
      </c>
      <c r="D11" s="302">
        <f>C11*G3</f>
        <v>973</v>
      </c>
      <c r="E11" s="217">
        <v>972.51</v>
      </c>
      <c r="F11" s="240">
        <f t="shared" si="1"/>
        <v>82.759060853877514</v>
      </c>
      <c r="G11" s="240">
        <f t="shared" si="2"/>
        <v>99.949640287769782</v>
      </c>
    </row>
    <row r="12" spans="1:7" ht="18.75" customHeight="1" x14ac:dyDescent="0.25">
      <c r="A12" s="202" t="s">
        <v>313</v>
      </c>
      <c r="B12" s="213"/>
      <c r="C12" s="213"/>
      <c r="D12" s="302"/>
      <c r="E12" s="217"/>
      <c r="F12" s="240"/>
      <c r="G12" s="240"/>
    </row>
    <row r="13" spans="1:7" ht="19.5" customHeight="1" x14ac:dyDescent="0.25">
      <c r="A13" s="202" t="s">
        <v>314</v>
      </c>
      <c r="B13" s="219">
        <f>B14</f>
        <v>16159.68</v>
      </c>
      <c r="C13" s="219">
        <f t="shared" ref="C13:E13" si="3">C14</f>
        <v>21343</v>
      </c>
      <c r="D13" s="301">
        <f t="shared" si="3"/>
        <v>21343</v>
      </c>
      <c r="E13" s="219">
        <f t="shared" si="3"/>
        <v>17086.189999999999</v>
      </c>
      <c r="F13" s="241">
        <f t="shared" si="1"/>
        <v>105.73346749440582</v>
      </c>
      <c r="G13" s="241">
        <f t="shared" si="2"/>
        <v>80.055240594105797</v>
      </c>
    </row>
    <row r="14" spans="1:7" ht="18.75" customHeight="1" x14ac:dyDescent="0.25">
      <c r="A14" s="237" t="s">
        <v>423</v>
      </c>
      <c r="B14" s="213">
        <v>16159.68</v>
      </c>
      <c r="C14" s="213">
        <v>21343</v>
      </c>
      <c r="D14" s="302">
        <f>C14*G3</f>
        <v>21343</v>
      </c>
      <c r="E14" s="217">
        <v>17086.189999999999</v>
      </c>
      <c r="F14" s="240">
        <f t="shared" si="1"/>
        <v>105.73346749440582</v>
      </c>
      <c r="G14" s="240">
        <f t="shared" si="2"/>
        <v>80.055240594105797</v>
      </c>
    </row>
    <row r="15" spans="1:7" ht="18.75" customHeight="1" x14ac:dyDescent="0.25">
      <c r="A15" s="202" t="s">
        <v>318</v>
      </c>
      <c r="B15" s="213"/>
      <c r="C15" s="213"/>
      <c r="D15" s="302"/>
      <c r="E15" s="217"/>
      <c r="F15" s="240"/>
      <c r="G15" s="240"/>
    </row>
    <row r="16" spans="1:7" ht="18.75" customHeight="1" x14ac:dyDescent="0.25">
      <c r="A16" s="202" t="s">
        <v>319</v>
      </c>
      <c r="B16" s="219">
        <f>SUM(B17:B20)</f>
        <v>826411.99</v>
      </c>
      <c r="C16" s="219">
        <f t="shared" ref="C16:E16" si="4">SUM(C17:C20)</f>
        <v>1120517</v>
      </c>
      <c r="D16" s="301">
        <f t="shared" si="4"/>
        <v>1120517</v>
      </c>
      <c r="E16" s="219">
        <f t="shared" si="4"/>
        <v>986554.1</v>
      </c>
      <c r="F16" s="241">
        <f t="shared" si="1"/>
        <v>119.37799934388657</v>
      </c>
      <c r="G16" s="241">
        <f t="shared" si="2"/>
        <v>88.044545508903482</v>
      </c>
    </row>
    <row r="17" spans="1:7" ht="18.75" customHeight="1" x14ac:dyDescent="0.25">
      <c r="A17" s="237" t="s">
        <v>424</v>
      </c>
      <c r="B17" s="213">
        <v>66121.399999999994</v>
      </c>
      <c r="C17" s="213">
        <v>136221</v>
      </c>
      <c r="D17" s="302">
        <f>C17*G3</f>
        <v>136221</v>
      </c>
      <c r="E17" s="217">
        <v>40326.400000000001</v>
      </c>
      <c r="F17" s="240">
        <v>0</v>
      </c>
      <c r="G17" s="240">
        <v>0</v>
      </c>
    </row>
    <row r="18" spans="1:7" ht="18.75" customHeight="1" x14ac:dyDescent="0.25">
      <c r="A18" s="237" t="s">
        <v>399</v>
      </c>
      <c r="B18" s="213">
        <v>922.99</v>
      </c>
      <c r="C18" s="213"/>
      <c r="D18" s="302">
        <f>C18*G3</f>
        <v>0</v>
      </c>
      <c r="E18" s="217"/>
      <c r="F18" s="240">
        <f t="shared" si="1"/>
        <v>0</v>
      </c>
      <c r="G18" s="240"/>
    </row>
    <row r="19" spans="1:7" ht="18.75" customHeight="1" x14ac:dyDescent="0.25">
      <c r="A19" s="237" t="s">
        <v>425</v>
      </c>
      <c r="B19" s="213">
        <v>759321.46</v>
      </c>
      <c r="C19" s="213">
        <v>984296</v>
      </c>
      <c r="D19" s="302">
        <f>C19*G3</f>
        <v>984296</v>
      </c>
      <c r="E19" s="217">
        <v>946227.7</v>
      </c>
      <c r="F19" s="240">
        <f t="shared" si="1"/>
        <v>124.61490288974579</v>
      </c>
      <c r="G19" s="240">
        <f t="shared" si="2"/>
        <v>96.132433739444224</v>
      </c>
    </row>
    <row r="20" spans="1:7" ht="18.75" customHeight="1" x14ac:dyDescent="0.25">
      <c r="A20" s="237" t="s">
        <v>426</v>
      </c>
      <c r="B20" s="213">
        <v>46.14</v>
      </c>
      <c r="C20" s="213"/>
      <c r="D20" s="302">
        <f>C20*G3</f>
        <v>0</v>
      </c>
      <c r="E20" s="217"/>
      <c r="F20" s="240">
        <f t="shared" si="1"/>
        <v>0</v>
      </c>
      <c r="G20" s="240"/>
    </row>
    <row r="21" spans="1:7" ht="18.75" customHeight="1" x14ac:dyDescent="0.25">
      <c r="A21" s="202" t="s">
        <v>320</v>
      </c>
      <c r="B21" s="219">
        <f>B22</f>
        <v>2363.71</v>
      </c>
      <c r="C21" s="219">
        <f t="shared" ref="C21:E21" si="5">C22</f>
        <v>1700</v>
      </c>
      <c r="D21" s="301">
        <f t="shared" si="5"/>
        <v>1700</v>
      </c>
      <c r="E21" s="219">
        <f t="shared" si="5"/>
        <v>1372.65</v>
      </c>
      <c r="F21" s="241">
        <v>0</v>
      </c>
      <c r="G21" s="241">
        <f t="shared" si="2"/>
        <v>80.744117647058829</v>
      </c>
    </row>
    <row r="22" spans="1:7" ht="18.75" customHeight="1" x14ac:dyDescent="0.25">
      <c r="A22" s="237" t="s">
        <v>427</v>
      </c>
      <c r="B22" s="213">
        <v>2363.71</v>
      </c>
      <c r="C22" s="213">
        <v>1700</v>
      </c>
      <c r="D22" s="302">
        <f>C22*G3</f>
        <v>1700</v>
      </c>
      <c r="E22" s="217">
        <v>1372.65</v>
      </c>
      <c r="F22" s="240">
        <v>0</v>
      </c>
      <c r="G22" s="240">
        <f t="shared" si="2"/>
        <v>80.744117647058829</v>
      </c>
    </row>
    <row r="23" spans="1:7" ht="31.5" customHeight="1" x14ac:dyDescent="0.25">
      <c r="A23" s="202" t="s">
        <v>321</v>
      </c>
      <c r="B23" s="219"/>
      <c r="C23" s="219"/>
      <c r="D23" s="301">
        <f>C23*G3</f>
        <v>0</v>
      </c>
      <c r="E23" s="219"/>
      <c r="F23" s="241"/>
      <c r="G23" s="241"/>
    </row>
    <row r="24" spans="1:7" ht="23.25" customHeight="1" x14ac:dyDescent="0.25">
      <c r="A24" s="202" t="s">
        <v>322</v>
      </c>
      <c r="B24" s="213"/>
      <c r="C24" s="213"/>
      <c r="D24" s="302"/>
      <c r="E24" s="217"/>
      <c r="F24" s="240"/>
      <c r="G24" s="240"/>
    </row>
    <row r="25" spans="1:7" ht="15.75" customHeight="1" x14ac:dyDescent="0.25">
      <c r="A25" s="202"/>
      <c r="B25" s="219"/>
      <c r="C25" s="219"/>
      <c r="D25" s="303"/>
      <c r="E25" s="304"/>
      <c r="F25" s="241"/>
      <c r="G25" s="241"/>
    </row>
    <row r="26" spans="1:7" ht="23.25" customHeight="1" x14ac:dyDescent="0.25">
      <c r="A26" s="202" t="s">
        <v>229</v>
      </c>
      <c r="B26" s="219">
        <f>B27+B32+B33+B35+B36+B41+B43+B44</f>
        <v>904700.73</v>
      </c>
      <c r="C26" s="219">
        <f>C27+C32+C33+C35+C36+C41+C43+C44</f>
        <v>1224729</v>
      </c>
      <c r="D26" s="301">
        <f>D27+D32+D33+D35+D36+D41+D43+D44</f>
        <v>1224729</v>
      </c>
      <c r="E26" s="219">
        <f>E27+E32+E33+E35+E36+E41+E43+E44</f>
        <v>1097025.6399999999</v>
      </c>
      <c r="F26" s="241">
        <f t="shared" si="1"/>
        <v>121.25840110684997</v>
      </c>
      <c r="G26" s="241">
        <f t="shared" si="2"/>
        <v>89.572929194948429</v>
      </c>
    </row>
    <row r="27" spans="1:7" ht="30" customHeight="1" x14ac:dyDescent="0.25">
      <c r="A27" s="202" t="s">
        <v>312</v>
      </c>
      <c r="B27" s="219">
        <f>SUM(B28:B31)</f>
        <v>78924.97</v>
      </c>
      <c r="C27" s="219">
        <f t="shared" ref="C27:E27" si="6">SUM(C28:C31)</f>
        <v>81169</v>
      </c>
      <c r="D27" s="301">
        <f t="shared" si="6"/>
        <v>81169</v>
      </c>
      <c r="E27" s="219">
        <f t="shared" si="6"/>
        <v>81159.62999999999</v>
      </c>
      <c r="F27" s="241">
        <f t="shared" si="1"/>
        <v>102.8313726315005</v>
      </c>
      <c r="G27" s="241">
        <f t="shared" si="2"/>
        <v>99.988456184011127</v>
      </c>
    </row>
    <row r="28" spans="1:7" ht="21.75" customHeight="1" x14ac:dyDescent="0.25">
      <c r="A28" s="235" t="s">
        <v>400</v>
      </c>
      <c r="B28" s="213">
        <v>345.94</v>
      </c>
      <c r="C28" s="213">
        <v>346</v>
      </c>
      <c r="D28" s="302">
        <f>C28*G3</f>
        <v>346</v>
      </c>
      <c r="E28" s="217">
        <v>346</v>
      </c>
      <c r="F28" s="240">
        <v>0</v>
      </c>
      <c r="G28" s="240">
        <v>0</v>
      </c>
    </row>
    <row r="29" spans="1:7" ht="19.5" customHeight="1" x14ac:dyDescent="0.25">
      <c r="A29" s="236" t="s">
        <v>315</v>
      </c>
      <c r="B29" s="213">
        <v>75652</v>
      </c>
      <c r="C29" s="213">
        <v>77930</v>
      </c>
      <c r="D29" s="302">
        <f>C29*G3</f>
        <v>77930</v>
      </c>
      <c r="E29" s="217">
        <v>77930</v>
      </c>
      <c r="F29" s="240">
        <f t="shared" si="1"/>
        <v>103.01115634748585</v>
      </c>
      <c r="G29" s="240">
        <f t="shared" si="2"/>
        <v>100</v>
      </c>
    </row>
    <row r="30" spans="1:7" ht="17.25" customHeight="1" x14ac:dyDescent="0.25">
      <c r="A30" s="236" t="s">
        <v>316</v>
      </c>
      <c r="B30" s="213">
        <v>1751.92</v>
      </c>
      <c r="C30" s="213">
        <v>1920</v>
      </c>
      <c r="D30" s="302">
        <f>C30*G3</f>
        <v>1920</v>
      </c>
      <c r="E30" s="217">
        <v>1911.12</v>
      </c>
      <c r="F30" s="240">
        <f t="shared" si="1"/>
        <v>109.08717293027077</v>
      </c>
      <c r="G30" s="240">
        <f t="shared" si="2"/>
        <v>99.537499999999994</v>
      </c>
    </row>
    <row r="31" spans="1:7" ht="18" customHeight="1" x14ac:dyDescent="0.25">
      <c r="A31" s="236" t="s">
        <v>317</v>
      </c>
      <c r="B31" s="213">
        <v>1175.1099999999999</v>
      </c>
      <c r="C31" s="213">
        <v>973</v>
      </c>
      <c r="D31" s="302">
        <f>C31*G3</f>
        <v>973</v>
      </c>
      <c r="E31" s="217">
        <v>972.51</v>
      </c>
      <c r="F31" s="240">
        <f t="shared" si="1"/>
        <v>82.759060853877514</v>
      </c>
      <c r="G31" s="240">
        <f t="shared" si="2"/>
        <v>99.949640287769782</v>
      </c>
    </row>
    <row r="32" spans="1:7" x14ac:dyDescent="0.25">
      <c r="A32" s="202" t="s">
        <v>313</v>
      </c>
      <c r="B32" s="213"/>
      <c r="C32" s="213"/>
      <c r="D32" s="302"/>
      <c r="E32" s="217"/>
      <c r="F32" s="240"/>
      <c r="G32" s="240"/>
    </row>
    <row r="33" spans="1:7" ht="19.5" customHeight="1" x14ac:dyDescent="0.25">
      <c r="A33" s="202" t="s">
        <v>314</v>
      </c>
      <c r="B33" s="219">
        <f>B34</f>
        <v>14192.13</v>
      </c>
      <c r="C33" s="219">
        <f t="shared" ref="C33:E33" si="7">C34</f>
        <v>21343</v>
      </c>
      <c r="D33" s="301">
        <f t="shared" si="7"/>
        <v>21343</v>
      </c>
      <c r="E33" s="219">
        <f t="shared" si="7"/>
        <v>18191.240000000002</v>
      </c>
      <c r="F33" s="241">
        <f t="shared" si="1"/>
        <v>128.17836364238491</v>
      </c>
      <c r="G33" s="241">
        <f t="shared" si="2"/>
        <v>85.232816380077779</v>
      </c>
    </row>
    <row r="34" spans="1:7" ht="19.5" customHeight="1" x14ac:dyDescent="0.25">
      <c r="A34" s="237" t="s">
        <v>423</v>
      </c>
      <c r="B34" s="213">
        <v>14192.13</v>
      </c>
      <c r="C34" s="213">
        <v>21343</v>
      </c>
      <c r="D34" s="302">
        <f>C34*G3</f>
        <v>21343</v>
      </c>
      <c r="E34" s="217">
        <v>18191.240000000002</v>
      </c>
      <c r="F34" s="240">
        <f t="shared" si="1"/>
        <v>128.17836364238491</v>
      </c>
      <c r="G34" s="240">
        <f t="shared" si="2"/>
        <v>85.232816380077779</v>
      </c>
    </row>
    <row r="35" spans="1:7" x14ac:dyDescent="0.25">
      <c r="A35" s="202" t="s">
        <v>318</v>
      </c>
      <c r="B35" s="213"/>
      <c r="C35" s="213"/>
      <c r="D35" s="302"/>
      <c r="E35" s="217"/>
      <c r="F35" s="240"/>
      <c r="G35" s="240"/>
    </row>
    <row r="36" spans="1:7" ht="21" customHeight="1" x14ac:dyDescent="0.25">
      <c r="A36" s="202" t="s">
        <v>319</v>
      </c>
      <c r="B36" s="219">
        <f>SUM(B37:B40)</f>
        <v>809219.92</v>
      </c>
      <c r="C36" s="219">
        <f t="shared" ref="C36:E36" si="8">SUM(C37:C40)</f>
        <v>1120517</v>
      </c>
      <c r="D36" s="301">
        <f t="shared" si="8"/>
        <v>1120517</v>
      </c>
      <c r="E36" s="219">
        <f t="shared" si="8"/>
        <v>996302.12</v>
      </c>
      <c r="F36" s="241">
        <f t="shared" si="1"/>
        <v>123.118832764275</v>
      </c>
      <c r="G36" s="241">
        <f t="shared" si="2"/>
        <v>88.91450285894814</v>
      </c>
    </row>
    <row r="37" spans="1:7" ht="19.5" customHeight="1" x14ac:dyDescent="0.25">
      <c r="A37" s="237" t="s">
        <v>424</v>
      </c>
      <c r="B37" s="213">
        <v>48555.56</v>
      </c>
      <c r="C37" s="213">
        <v>136221</v>
      </c>
      <c r="D37" s="302">
        <f>C37*G3</f>
        <v>136221</v>
      </c>
      <c r="E37" s="217">
        <v>50220.17</v>
      </c>
      <c r="F37" s="240"/>
      <c r="G37" s="240"/>
    </row>
    <row r="38" spans="1:7" ht="21.75" customHeight="1" x14ac:dyDescent="0.25">
      <c r="A38" s="237" t="s">
        <v>401</v>
      </c>
      <c r="B38" s="213">
        <v>793.23</v>
      </c>
      <c r="C38" s="213"/>
      <c r="D38" s="302">
        <f>C38*G3</f>
        <v>0</v>
      </c>
      <c r="E38" s="217"/>
      <c r="F38" s="240">
        <f t="shared" si="1"/>
        <v>0</v>
      </c>
      <c r="G38" s="240"/>
    </row>
    <row r="39" spans="1:7" ht="25.5" x14ac:dyDescent="0.25">
      <c r="A39" s="237" t="s">
        <v>425</v>
      </c>
      <c r="B39" s="213">
        <v>759831.48</v>
      </c>
      <c r="C39" s="213">
        <v>984296</v>
      </c>
      <c r="D39" s="302">
        <f>C39*G3</f>
        <v>984296</v>
      </c>
      <c r="E39" s="217">
        <v>946081.95</v>
      </c>
      <c r="F39" s="240">
        <f t="shared" si="1"/>
        <v>124.51207601980376</v>
      </c>
      <c r="G39" s="240">
        <f t="shared" si="2"/>
        <v>96.117626201874231</v>
      </c>
    </row>
    <row r="40" spans="1:7" ht="21.75" customHeight="1" x14ac:dyDescent="0.25">
      <c r="A40" s="237" t="s">
        <v>428</v>
      </c>
      <c r="B40" s="213">
        <v>39.65</v>
      </c>
      <c r="C40" s="213"/>
      <c r="D40" s="302">
        <f>C40*G3</f>
        <v>0</v>
      </c>
      <c r="E40" s="217">
        <f>'posebni dio'!G36</f>
        <v>0</v>
      </c>
      <c r="F40" s="240"/>
      <c r="G40" s="240"/>
    </row>
    <row r="41" spans="1:7" ht="21" customHeight="1" x14ac:dyDescent="0.25">
      <c r="A41" s="202" t="s">
        <v>320</v>
      </c>
      <c r="B41" s="219">
        <f>B42</f>
        <v>2363.71</v>
      </c>
      <c r="C41" s="219">
        <f t="shared" ref="C41:E41" si="9">C42</f>
        <v>1700</v>
      </c>
      <c r="D41" s="301">
        <f t="shared" si="9"/>
        <v>1700</v>
      </c>
      <c r="E41" s="219">
        <f t="shared" si="9"/>
        <v>1372.65</v>
      </c>
      <c r="F41" s="241">
        <v>0</v>
      </c>
      <c r="G41" s="241">
        <f t="shared" si="2"/>
        <v>80.744117647058829</v>
      </c>
    </row>
    <row r="42" spans="1:7" x14ac:dyDescent="0.25">
      <c r="A42" s="237" t="s">
        <v>427</v>
      </c>
      <c r="B42" s="213">
        <v>2363.71</v>
      </c>
      <c r="C42" s="213">
        <v>1700</v>
      </c>
      <c r="D42" s="302">
        <f>C42*G3</f>
        <v>1700</v>
      </c>
      <c r="E42" s="217">
        <v>1372.65</v>
      </c>
      <c r="F42" s="240">
        <v>0</v>
      </c>
      <c r="G42" s="240">
        <f t="shared" si="2"/>
        <v>80.744117647058829</v>
      </c>
    </row>
    <row r="43" spans="1:7" ht="25.5" x14ac:dyDescent="0.25">
      <c r="A43" s="202" t="s">
        <v>321</v>
      </c>
      <c r="B43" s="219"/>
      <c r="C43" s="219"/>
      <c r="D43" s="301"/>
      <c r="E43" s="219"/>
      <c r="F43" s="241"/>
      <c r="G43" s="241"/>
    </row>
    <row r="44" spans="1:7" x14ac:dyDescent="0.25">
      <c r="A44" s="202" t="s">
        <v>322</v>
      </c>
      <c r="B44" s="213"/>
      <c r="C44" s="213"/>
      <c r="D44" s="302"/>
      <c r="E44" s="217"/>
      <c r="F44" s="240"/>
      <c r="G44" s="240"/>
    </row>
  </sheetData>
  <mergeCells count="2">
    <mergeCell ref="A1:G1"/>
    <mergeCell ref="A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7EE81-D1DA-4BEC-A734-F8D2BEDE4705}">
  <dimension ref="A4:K13"/>
  <sheetViews>
    <sheetView workbookViewId="0">
      <selection activeCell="A2" sqref="A2"/>
    </sheetView>
  </sheetViews>
  <sheetFormatPr defaultRowHeight="15" x14ac:dyDescent="0.25"/>
  <cols>
    <col min="1" max="1" width="35.42578125" customWidth="1"/>
    <col min="2" max="2" width="14" customWidth="1"/>
    <col min="3" max="3" width="16.140625" customWidth="1"/>
    <col min="4" max="4" width="17.28515625" customWidth="1"/>
    <col min="5" max="5" width="14.7109375" customWidth="1"/>
  </cols>
  <sheetData>
    <row r="4" spans="1:11" ht="15.75" x14ac:dyDescent="0.25">
      <c r="A4" s="325" t="s">
        <v>323</v>
      </c>
      <c r="B4" s="325"/>
      <c r="C4" s="325"/>
      <c r="D4" s="325"/>
      <c r="E4" s="325"/>
      <c r="F4" s="325"/>
      <c r="G4" s="325"/>
    </row>
    <row r="5" spans="1:11" ht="15.75" x14ac:dyDescent="0.25">
      <c r="A5" s="310" t="str">
        <f>sažetak!A2</f>
        <v>KOMERCIJALNA I TRGOVAČKA  ŠKOLA BJELOVAR</v>
      </c>
      <c r="B5" s="310"/>
      <c r="C5" s="310"/>
      <c r="D5" s="310"/>
      <c r="E5" s="310"/>
      <c r="F5" s="310"/>
      <c r="G5" s="310"/>
      <c r="H5" s="243"/>
      <c r="I5" s="243"/>
      <c r="J5" s="243"/>
      <c r="K5" s="243"/>
    </row>
    <row r="6" spans="1:11" ht="15.75" x14ac:dyDescent="0.25">
      <c r="A6" s="238"/>
      <c r="B6" s="238"/>
      <c r="C6" s="238"/>
      <c r="D6" s="238"/>
      <c r="E6" s="238"/>
      <c r="F6" s="238"/>
      <c r="G6" s="238"/>
    </row>
    <row r="7" spans="1:11" ht="18" x14ac:dyDescent="0.25">
      <c r="A7" s="190"/>
      <c r="B7" s="190"/>
      <c r="C7" s="190"/>
      <c r="D7" s="190"/>
      <c r="E7" s="201"/>
      <c r="F7" s="201"/>
      <c r="G7" s="244">
        <v>1</v>
      </c>
    </row>
    <row r="8" spans="1:11" ht="38.25" x14ac:dyDescent="0.25">
      <c r="A8" s="233" t="s">
        <v>203</v>
      </c>
      <c r="B8" s="233" t="str">
        <f>sažetak!F4</f>
        <v xml:space="preserve">OSTVARENJE/IZVRŠENJE 
1.-12.2023. </v>
      </c>
      <c r="C8" s="233" t="str">
        <f>sažetak!G4</f>
        <v>IZVORNI PLAN ILI REBALANS 2024.*</v>
      </c>
      <c r="D8" s="233" t="str">
        <f>sažetak!H4</f>
        <v>TEKUĆI PLAN 2024.*</v>
      </c>
      <c r="E8" s="233" t="str">
        <f>sažetak!I4</f>
        <v xml:space="preserve">OSTVARENJE/IZVRŠENJE 
1.-12.2024. </v>
      </c>
      <c r="F8" s="233" t="s">
        <v>155</v>
      </c>
      <c r="G8" s="233" t="s">
        <v>204</v>
      </c>
    </row>
    <row r="9" spans="1:11" x14ac:dyDescent="0.25">
      <c r="A9" s="234">
        <v>1</v>
      </c>
      <c r="B9" s="234">
        <v>2</v>
      </c>
      <c r="C9" s="234">
        <v>3</v>
      </c>
      <c r="D9" s="234">
        <v>4</v>
      </c>
      <c r="E9" s="234">
        <v>5</v>
      </c>
      <c r="F9" s="234" t="s">
        <v>205</v>
      </c>
      <c r="G9" s="234" t="s">
        <v>206</v>
      </c>
    </row>
    <row r="10" spans="1:11" ht="26.25" customHeight="1" x14ac:dyDescent="0.25">
      <c r="A10" s="202" t="s">
        <v>229</v>
      </c>
      <c r="B10" s="265">
        <f>B11</f>
        <v>904700.73</v>
      </c>
      <c r="C10" s="265">
        <f t="shared" ref="C10:E10" si="0">C11</f>
        <v>1224729</v>
      </c>
      <c r="D10" s="265">
        <f t="shared" si="0"/>
        <v>1224729</v>
      </c>
      <c r="E10" s="265">
        <f t="shared" si="0"/>
        <v>1097025.6399999999</v>
      </c>
      <c r="F10" s="274">
        <f>E10/B10*100</f>
        <v>121.25840110684997</v>
      </c>
      <c r="G10" s="274">
        <f>E10/D10*100</f>
        <v>89.572929194948429</v>
      </c>
    </row>
    <row r="11" spans="1:11" ht="29.25" customHeight="1" x14ac:dyDescent="0.25">
      <c r="A11" s="202" t="s">
        <v>324</v>
      </c>
      <c r="B11" s="265">
        <f>SUM(B12:B13)</f>
        <v>904700.73</v>
      </c>
      <c r="C11" s="265">
        <f t="shared" ref="C11:E11" si="1">SUM(C12:C13)</f>
        <v>1224729</v>
      </c>
      <c r="D11" s="265">
        <f t="shared" si="1"/>
        <v>1224729</v>
      </c>
      <c r="E11" s="265">
        <f t="shared" si="1"/>
        <v>1097025.6399999999</v>
      </c>
      <c r="F11" s="274">
        <f t="shared" ref="F11:F13" si="2">E11/B11*100</f>
        <v>121.25840110684997</v>
      </c>
      <c r="G11" s="274">
        <f t="shared" ref="G11:G13" si="3">E11/D11*100</f>
        <v>89.572929194948429</v>
      </c>
    </row>
    <row r="12" spans="1:11" ht="24" customHeight="1" x14ac:dyDescent="0.25">
      <c r="A12" s="242" t="s">
        <v>325</v>
      </c>
      <c r="B12" s="268">
        <v>891172.48</v>
      </c>
      <c r="C12" s="268">
        <v>1088162</v>
      </c>
      <c r="D12" s="268">
        <f>C12*G7</f>
        <v>1088162</v>
      </c>
      <c r="E12" s="270">
        <v>1046459.47</v>
      </c>
      <c r="F12" s="275">
        <f t="shared" si="2"/>
        <v>117.42502079956509</v>
      </c>
      <c r="G12" s="275">
        <f t="shared" si="3"/>
        <v>96.167617505481715</v>
      </c>
    </row>
    <row r="13" spans="1:11" x14ac:dyDescent="0.25">
      <c r="A13" s="242" t="s">
        <v>403</v>
      </c>
      <c r="B13" s="268">
        <v>13528.25</v>
      </c>
      <c r="C13" s="268">
        <v>136567</v>
      </c>
      <c r="D13" s="268">
        <f>C13*G7</f>
        <v>136567</v>
      </c>
      <c r="E13" s="270">
        <v>50566.17</v>
      </c>
      <c r="F13" s="275">
        <f t="shared" si="2"/>
        <v>373.78204867591893</v>
      </c>
      <c r="G13" s="275">
        <f t="shared" si="3"/>
        <v>37.026638939128773</v>
      </c>
    </row>
  </sheetData>
  <mergeCells count="2"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E7DD-6F5D-48FE-B175-837E01AB1EBC}">
  <dimension ref="A1:K16"/>
  <sheetViews>
    <sheetView workbookViewId="0">
      <selection activeCell="K5" sqref="K5"/>
    </sheetView>
  </sheetViews>
  <sheetFormatPr defaultRowHeight="15" x14ac:dyDescent="0.25"/>
  <cols>
    <col min="1" max="1" width="4.140625" customWidth="1"/>
    <col min="2" max="2" width="5.28515625" customWidth="1"/>
    <col min="3" max="3" width="6.140625" customWidth="1"/>
    <col min="4" max="4" width="6" customWidth="1"/>
    <col min="5" max="5" width="30.85546875" customWidth="1"/>
    <col min="6" max="6" width="15.7109375" customWidth="1"/>
    <col min="7" max="7" width="14.28515625" customWidth="1"/>
    <col min="8" max="8" width="13.42578125" customWidth="1"/>
    <col min="9" max="9" width="13.28515625" customWidth="1"/>
  </cols>
  <sheetData>
    <row r="1" spans="1:11" ht="15.75" x14ac:dyDescent="0.25">
      <c r="A1" s="325" t="s">
        <v>326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8" x14ac:dyDescent="0.25">
      <c r="A2" s="331" t="str">
        <f>sažetak!A2</f>
        <v>KOMERCIJALNA I TRGOVAČKA  ŠKOLA BJELOVAR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5.75" x14ac:dyDescent="0.25">
      <c r="A3" s="325" t="s">
        <v>327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ht="15.75" x14ac:dyDescent="0.25">
      <c r="A4" s="325" t="s">
        <v>328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1" ht="18" x14ac:dyDescent="0.25">
      <c r="A5" s="190"/>
      <c r="B5" s="190"/>
      <c r="C5" s="190"/>
      <c r="D5" s="190"/>
      <c r="E5" s="190"/>
      <c r="F5" s="190"/>
      <c r="G5" s="190"/>
      <c r="H5" s="190"/>
      <c r="I5" s="201"/>
      <c r="J5" s="201"/>
      <c r="K5" s="201"/>
    </row>
    <row r="6" spans="1:11" ht="66" customHeight="1" x14ac:dyDescent="0.25">
      <c r="A6" s="340" t="s">
        <v>203</v>
      </c>
      <c r="B6" s="341"/>
      <c r="C6" s="341"/>
      <c r="D6" s="341"/>
      <c r="E6" s="342"/>
      <c r="F6" s="245" t="str">
        <f>sažetak!F4</f>
        <v xml:space="preserve">OSTVARENJE/IZVRŠENJE 
1.-12.2023. </v>
      </c>
      <c r="G6" s="245" t="str">
        <f>sažetak!G4</f>
        <v>IZVORNI PLAN ILI REBALANS 2024.*</v>
      </c>
      <c r="H6" s="245" t="str">
        <f>sažetak!H4</f>
        <v>TEKUĆI PLAN 2024.*</v>
      </c>
      <c r="I6" s="245" t="str">
        <f>sažetak!I4</f>
        <v xml:space="preserve">OSTVARENJE/IZVRŠENJE 
1.-12.2024. </v>
      </c>
      <c r="J6" s="245" t="s">
        <v>155</v>
      </c>
      <c r="K6" s="245" t="s">
        <v>204</v>
      </c>
    </row>
    <row r="7" spans="1:11" x14ac:dyDescent="0.25">
      <c r="A7" s="340">
        <v>1</v>
      </c>
      <c r="B7" s="341"/>
      <c r="C7" s="341"/>
      <c r="D7" s="341"/>
      <c r="E7" s="342"/>
      <c r="F7" s="246">
        <v>2</v>
      </c>
      <c r="G7" s="246">
        <v>3</v>
      </c>
      <c r="H7" s="246">
        <v>4</v>
      </c>
      <c r="I7" s="246">
        <v>5</v>
      </c>
      <c r="J7" s="246" t="s">
        <v>205</v>
      </c>
      <c r="K7" s="246" t="s">
        <v>206</v>
      </c>
    </row>
    <row r="8" spans="1:11" ht="39" customHeight="1" x14ac:dyDescent="0.25">
      <c r="A8" s="202">
        <v>8</v>
      </c>
      <c r="B8" s="202"/>
      <c r="C8" s="202"/>
      <c r="D8" s="202"/>
      <c r="E8" s="202" t="s">
        <v>329</v>
      </c>
      <c r="F8" s="253">
        <f>F9</f>
        <v>0</v>
      </c>
      <c r="G8" s="253">
        <f t="shared" ref="G8:I8" si="0">G9</f>
        <v>0</v>
      </c>
      <c r="H8" s="253">
        <f t="shared" si="0"/>
        <v>0</v>
      </c>
      <c r="I8" s="253">
        <f t="shared" si="0"/>
        <v>0</v>
      </c>
      <c r="J8" s="254">
        <v>0</v>
      </c>
      <c r="K8" s="254">
        <v>0</v>
      </c>
    </row>
    <row r="9" spans="1:11" ht="18" customHeight="1" x14ac:dyDescent="0.25">
      <c r="A9" s="202"/>
      <c r="B9" s="203">
        <v>84</v>
      </c>
      <c r="C9" s="203"/>
      <c r="D9" s="203"/>
      <c r="E9" s="203" t="s">
        <v>330</v>
      </c>
      <c r="F9" s="248">
        <f>F10</f>
        <v>0</v>
      </c>
      <c r="G9" s="248">
        <f t="shared" ref="G9:I9" si="1">G10</f>
        <v>0</v>
      </c>
      <c r="H9" s="248">
        <f t="shared" si="1"/>
        <v>0</v>
      </c>
      <c r="I9" s="248">
        <f t="shared" si="1"/>
        <v>0</v>
      </c>
      <c r="J9" s="255">
        <v>0</v>
      </c>
      <c r="K9" s="255">
        <v>0</v>
      </c>
    </row>
    <row r="10" spans="1:11" ht="57" customHeight="1" x14ac:dyDescent="0.25">
      <c r="A10" s="204"/>
      <c r="B10" s="204"/>
      <c r="C10" s="204">
        <v>842</v>
      </c>
      <c r="D10" s="204"/>
      <c r="E10" s="251" t="s">
        <v>333</v>
      </c>
      <c r="F10" s="248">
        <f>F11</f>
        <v>0</v>
      </c>
      <c r="G10" s="248">
        <f t="shared" ref="G10:I10" si="2">G11</f>
        <v>0</v>
      </c>
      <c r="H10" s="248">
        <f t="shared" si="2"/>
        <v>0</v>
      </c>
      <c r="I10" s="248">
        <f t="shared" si="2"/>
        <v>0</v>
      </c>
      <c r="J10" s="255">
        <v>0</v>
      </c>
      <c r="K10" s="255">
        <v>0</v>
      </c>
    </row>
    <row r="11" spans="1:11" ht="42" customHeight="1" x14ac:dyDescent="0.25">
      <c r="A11" s="204"/>
      <c r="B11" s="204"/>
      <c r="C11" s="204"/>
      <c r="D11" s="204">
        <v>8422</v>
      </c>
      <c r="E11" s="251" t="s">
        <v>334</v>
      </c>
      <c r="F11" s="248">
        <v>0</v>
      </c>
      <c r="G11" s="248">
        <v>0</v>
      </c>
      <c r="H11" s="248">
        <v>0</v>
      </c>
      <c r="I11" s="249">
        <v>0</v>
      </c>
      <c r="J11" s="255">
        <v>0</v>
      </c>
      <c r="K11" s="255">
        <v>0</v>
      </c>
    </row>
    <row r="12" spans="1:11" x14ac:dyDescent="0.25">
      <c r="A12" s="204"/>
      <c r="B12" s="204"/>
      <c r="C12" s="204"/>
      <c r="D12" s="205"/>
      <c r="E12" s="242"/>
      <c r="F12" s="248"/>
      <c r="G12" s="248"/>
      <c r="H12" s="248"/>
      <c r="I12" s="249"/>
      <c r="J12" s="255"/>
      <c r="K12" s="255"/>
    </row>
    <row r="13" spans="1:11" ht="33" customHeight="1" x14ac:dyDescent="0.25">
      <c r="A13" s="208">
        <v>5</v>
      </c>
      <c r="B13" s="208"/>
      <c r="C13" s="208"/>
      <c r="D13" s="208"/>
      <c r="E13" s="209" t="s">
        <v>331</v>
      </c>
      <c r="F13" s="253">
        <f>F14</f>
        <v>0</v>
      </c>
      <c r="G13" s="253">
        <f t="shared" ref="G13:I13" si="3">G14</f>
        <v>0</v>
      </c>
      <c r="H13" s="253">
        <f t="shared" si="3"/>
        <v>0</v>
      </c>
      <c r="I13" s="253">
        <f t="shared" si="3"/>
        <v>0</v>
      </c>
      <c r="J13" s="254">
        <v>0</v>
      </c>
      <c r="K13" s="254">
        <v>0</v>
      </c>
    </row>
    <row r="14" spans="1:11" ht="35.25" customHeight="1" x14ac:dyDescent="0.25">
      <c r="A14" s="203"/>
      <c r="B14" s="203">
        <v>54</v>
      </c>
      <c r="C14" s="203"/>
      <c r="D14" s="203"/>
      <c r="E14" s="247" t="s">
        <v>332</v>
      </c>
      <c r="F14" s="248">
        <f>F15</f>
        <v>0</v>
      </c>
      <c r="G14" s="248">
        <f t="shared" ref="G14:I14" si="4">G15</f>
        <v>0</v>
      </c>
      <c r="H14" s="248">
        <f t="shared" si="4"/>
        <v>0</v>
      </c>
      <c r="I14" s="248">
        <f t="shared" si="4"/>
        <v>0</v>
      </c>
      <c r="J14" s="255">
        <v>0</v>
      </c>
      <c r="K14" s="255">
        <v>0</v>
      </c>
    </row>
    <row r="15" spans="1:11" ht="45" customHeight="1" x14ac:dyDescent="0.25">
      <c r="A15" s="203"/>
      <c r="B15" s="203"/>
      <c r="C15" s="203">
        <v>542</v>
      </c>
      <c r="D15" s="207"/>
      <c r="E15" s="252" t="s">
        <v>335</v>
      </c>
      <c r="F15" s="248">
        <f>F16</f>
        <v>0</v>
      </c>
      <c r="G15" s="248">
        <f t="shared" ref="G15:I15" si="5">G16</f>
        <v>0</v>
      </c>
      <c r="H15" s="248">
        <f t="shared" si="5"/>
        <v>0</v>
      </c>
      <c r="I15" s="248">
        <f t="shared" si="5"/>
        <v>0</v>
      </c>
      <c r="J15" s="255">
        <v>0</v>
      </c>
      <c r="K15" s="255">
        <v>0</v>
      </c>
    </row>
    <row r="16" spans="1:11" ht="41.25" customHeight="1" x14ac:dyDescent="0.25">
      <c r="A16" s="203"/>
      <c r="B16" s="203"/>
      <c r="C16" s="203"/>
      <c r="D16" s="207">
        <v>5422</v>
      </c>
      <c r="E16" s="252" t="s">
        <v>336</v>
      </c>
      <c r="F16" s="248">
        <v>0</v>
      </c>
      <c r="G16" s="248">
        <v>0</v>
      </c>
      <c r="H16" s="250">
        <v>0</v>
      </c>
      <c r="I16" s="249">
        <v>0</v>
      </c>
      <c r="J16" s="255">
        <v>0</v>
      </c>
      <c r="K16" s="255">
        <v>0</v>
      </c>
    </row>
  </sheetData>
  <mergeCells count="6">
    <mergeCell ref="A1:K1"/>
    <mergeCell ref="A3:K3"/>
    <mergeCell ref="A4:K4"/>
    <mergeCell ref="A6:E6"/>
    <mergeCell ref="A7:E7"/>
    <mergeCell ref="A2:K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7E2D-2427-4D42-A409-67ACF976206D}">
  <sheetPr>
    <tabColor theme="3" tint="0.79998168889431442"/>
  </sheetPr>
  <dimension ref="A3:H79"/>
  <sheetViews>
    <sheetView workbookViewId="0">
      <selection activeCell="A2" sqref="A2"/>
    </sheetView>
  </sheetViews>
  <sheetFormatPr defaultRowHeight="15" x14ac:dyDescent="0.25"/>
  <cols>
    <col min="4" max="4" width="31.85546875" customWidth="1"/>
    <col min="5" max="5" width="20.28515625" customWidth="1"/>
    <col min="6" max="6" width="19.85546875" customWidth="1"/>
    <col min="7" max="7" width="21" customWidth="1"/>
  </cols>
  <sheetData>
    <row r="3" spans="1:8" ht="15.75" x14ac:dyDescent="0.25">
      <c r="A3" s="325" t="s">
        <v>337</v>
      </c>
      <c r="B3" s="325"/>
      <c r="C3" s="325"/>
      <c r="D3" s="325"/>
      <c r="E3" s="325"/>
      <c r="F3" s="325"/>
      <c r="G3" s="325"/>
      <c r="H3" s="325"/>
    </row>
    <row r="4" spans="1:8" ht="18" x14ac:dyDescent="0.25">
      <c r="A4" s="331" t="str">
        <f>sažetak!A2</f>
        <v>KOMERCIJALNA I TRGOVAČKA  ŠKOLA BJELOVAR</v>
      </c>
      <c r="B4" s="331"/>
      <c r="C4" s="331"/>
      <c r="D4" s="331"/>
      <c r="E4" s="331"/>
      <c r="F4" s="331"/>
      <c r="G4" s="331"/>
      <c r="H4" s="331"/>
    </row>
    <row r="5" spans="1:8" ht="15.75" x14ac:dyDescent="0.25">
      <c r="A5" s="357" t="s">
        <v>338</v>
      </c>
      <c r="B5" s="357"/>
      <c r="C5" s="357"/>
      <c r="D5" s="357"/>
      <c r="E5" s="357"/>
      <c r="F5" s="357"/>
      <c r="G5" s="357"/>
      <c r="H5" s="357"/>
    </row>
    <row r="6" spans="1:8" ht="18" x14ac:dyDescent="0.25">
      <c r="A6" s="190"/>
      <c r="B6" s="190"/>
      <c r="C6" s="190"/>
      <c r="D6" s="190"/>
      <c r="E6" s="190"/>
      <c r="F6" s="190"/>
      <c r="G6" s="190"/>
      <c r="H6" s="210">
        <v>1</v>
      </c>
    </row>
    <row r="7" spans="1:8" ht="38.25" x14ac:dyDescent="0.25">
      <c r="A7" s="340" t="s">
        <v>203</v>
      </c>
      <c r="B7" s="341"/>
      <c r="C7" s="341"/>
      <c r="D7" s="342"/>
      <c r="E7" s="233" t="str">
        <f>sažetak!G4</f>
        <v>IZVORNI PLAN ILI REBALANS 2024.*</v>
      </c>
      <c r="F7" s="233" t="str">
        <f>sažetak!H4</f>
        <v>TEKUĆI PLAN 2024.*</v>
      </c>
      <c r="G7" s="233" t="str">
        <f>sažetak!I4</f>
        <v xml:space="preserve">OSTVARENJE/IZVRŠENJE 
1.-12.2024. </v>
      </c>
      <c r="H7" s="233" t="s">
        <v>204</v>
      </c>
    </row>
    <row r="8" spans="1:8" x14ac:dyDescent="0.25">
      <c r="A8" s="358">
        <v>1</v>
      </c>
      <c r="B8" s="359"/>
      <c r="C8" s="359"/>
      <c r="D8" s="360"/>
      <c r="E8" s="277">
        <v>2</v>
      </c>
      <c r="F8" s="277">
        <v>3</v>
      </c>
      <c r="G8" s="277">
        <v>4</v>
      </c>
      <c r="H8" s="277" t="s">
        <v>339</v>
      </c>
    </row>
    <row r="9" spans="1:8" ht="31.5" customHeight="1" x14ac:dyDescent="0.25">
      <c r="A9" s="356" t="s">
        <v>340</v>
      </c>
      <c r="B9" s="356"/>
      <c r="C9" s="356"/>
      <c r="D9" s="278" t="s">
        <v>389</v>
      </c>
      <c r="E9" s="279">
        <f>E10+E21+E40+E73</f>
        <v>1224729</v>
      </c>
      <c r="F9" s="279">
        <f>F10+F21+F40+F73</f>
        <v>1224729</v>
      </c>
      <c r="G9" s="279">
        <f>G10+G21+G40+G73</f>
        <v>1097025.6400000001</v>
      </c>
      <c r="H9" s="280">
        <f>G9/F9*100</f>
        <v>89.572929194948443</v>
      </c>
    </row>
    <row r="10" spans="1:8" ht="39" customHeight="1" x14ac:dyDescent="0.25">
      <c r="A10" s="344" t="s">
        <v>342</v>
      </c>
      <c r="B10" s="344"/>
      <c r="C10" s="344"/>
      <c r="D10" s="281" t="s">
        <v>341</v>
      </c>
      <c r="E10" s="282">
        <f t="shared" ref="E10:F10" si="0">E11</f>
        <v>77930</v>
      </c>
      <c r="F10" s="282">
        <f t="shared" si="0"/>
        <v>77930</v>
      </c>
      <c r="G10" s="282">
        <f>G11</f>
        <v>77930.000000000015</v>
      </c>
      <c r="H10" s="283">
        <f t="shared" ref="H10:H63" si="1">G10/F10*100</f>
        <v>100.00000000000003</v>
      </c>
    </row>
    <row r="11" spans="1:8" ht="25.5" customHeight="1" x14ac:dyDescent="0.25">
      <c r="A11" s="345" t="s">
        <v>343</v>
      </c>
      <c r="B11" s="345"/>
      <c r="C11" s="345"/>
      <c r="D11" s="284" t="s">
        <v>344</v>
      </c>
      <c r="E11" s="285">
        <f t="shared" ref="E11:F11" si="2">E12</f>
        <v>77930</v>
      </c>
      <c r="F11" s="285">
        <f t="shared" si="2"/>
        <v>77930</v>
      </c>
      <c r="G11" s="285">
        <f>G12</f>
        <v>77930.000000000015</v>
      </c>
      <c r="H11" s="286">
        <f t="shared" si="1"/>
        <v>100.00000000000003</v>
      </c>
    </row>
    <row r="12" spans="1:8" ht="25.5" customHeight="1" x14ac:dyDescent="0.25">
      <c r="A12" s="346" t="s">
        <v>345</v>
      </c>
      <c r="B12" s="346"/>
      <c r="C12" s="346"/>
      <c r="D12" s="287" t="s">
        <v>346</v>
      </c>
      <c r="E12" s="288">
        <f t="shared" ref="E12:F12" si="3">SUM(E13:E20)</f>
        <v>77930</v>
      </c>
      <c r="F12" s="288">
        <f t="shared" si="3"/>
        <v>77930</v>
      </c>
      <c r="G12" s="288">
        <f>SUM(G13:G20)</f>
        <v>77930.000000000015</v>
      </c>
      <c r="H12" s="289">
        <f t="shared" si="1"/>
        <v>100.00000000000003</v>
      </c>
    </row>
    <row r="13" spans="1:8" ht="29.25" customHeight="1" x14ac:dyDescent="0.25">
      <c r="A13" s="343" t="s">
        <v>347</v>
      </c>
      <c r="B13" s="343"/>
      <c r="C13" s="343"/>
      <c r="D13" s="256" t="s">
        <v>235</v>
      </c>
      <c r="E13" s="213">
        <v>18340</v>
      </c>
      <c r="F13" s="213">
        <v>18340</v>
      </c>
      <c r="G13" s="213">
        <v>18206.93</v>
      </c>
      <c r="H13" s="276">
        <f t="shared" si="1"/>
        <v>99.274427480916032</v>
      </c>
    </row>
    <row r="14" spans="1:8" ht="30.75" customHeight="1" x14ac:dyDescent="0.25">
      <c r="A14" s="343" t="s">
        <v>348</v>
      </c>
      <c r="B14" s="343"/>
      <c r="C14" s="343"/>
      <c r="D14" s="256" t="s">
        <v>265</v>
      </c>
      <c r="E14" s="213">
        <v>26470</v>
      </c>
      <c r="F14" s="213">
        <v>26470</v>
      </c>
      <c r="G14" s="213">
        <v>26314.87</v>
      </c>
      <c r="H14" s="276">
        <f t="shared" si="1"/>
        <v>99.41394030978465</v>
      </c>
    </row>
    <row r="15" spans="1:8" ht="27" customHeight="1" x14ac:dyDescent="0.25">
      <c r="A15" s="343" t="s">
        <v>349</v>
      </c>
      <c r="B15" s="343"/>
      <c r="C15" s="343"/>
      <c r="D15" s="256" t="s">
        <v>272</v>
      </c>
      <c r="E15" s="213">
        <v>23991</v>
      </c>
      <c r="F15" s="213">
        <v>23991</v>
      </c>
      <c r="G15" s="213">
        <v>25544.46</v>
      </c>
      <c r="H15" s="276">
        <f t="shared" si="1"/>
        <v>106.47517819182193</v>
      </c>
    </row>
    <row r="16" spans="1:8" ht="31.5" customHeight="1" x14ac:dyDescent="0.25">
      <c r="A16" s="343" t="s">
        <v>350</v>
      </c>
      <c r="B16" s="343"/>
      <c r="C16" s="343"/>
      <c r="D16" s="256" t="s">
        <v>282</v>
      </c>
      <c r="E16" s="213">
        <v>0</v>
      </c>
      <c r="F16" s="213">
        <f>E16*H6</f>
        <v>0</v>
      </c>
      <c r="G16" s="213">
        <v>0</v>
      </c>
      <c r="H16" s="276"/>
    </row>
    <row r="17" spans="1:8" ht="30" customHeight="1" x14ac:dyDescent="0.25">
      <c r="A17" s="343" t="s">
        <v>351</v>
      </c>
      <c r="B17" s="343"/>
      <c r="C17" s="343"/>
      <c r="D17" s="256" t="s">
        <v>283</v>
      </c>
      <c r="E17" s="213">
        <v>3080</v>
      </c>
      <c r="F17" s="213">
        <v>3080</v>
      </c>
      <c r="G17" s="213">
        <v>1884.69</v>
      </c>
      <c r="H17" s="276">
        <f t="shared" si="1"/>
        <v>61.191233766233765</v>
      </c>
    </row>
    <row r="18" spans="1:8" ht="24.75" customHeight="1" x14ac:dyDescent="0.25">
      <c r="A18" s="343" t="s">
        <v>352</v>
      </c>
      <c r="B18" s="343"/>
      <c r="C18" s="343"/>
      <c r="D18" s="256" t="s">
        <v>290</v>
      </c>
      <c r="E18" s="213">
        <v>1000</v>
      </c>
      <c r="F18" s="213">
        <v>1000</v>
      </c>
      <c r="G18" s="213">
        <v>922.36</v>
      </c>
      <c r="H18" s="276">
        <f t="shared" si="1"/>
        <v>92.236000000000004</v>
      </c>
    </row>
    <row r="19" spans="1:8" ht="25.5" customHeight="1" x14ac:dyDescent="0.25">
      <c r="A19" s="343" t="s">
        <v>353</v>
      </c>
      <c r="B19" s="343"/>
      <c r="C19" s="343"/>
      <c r="D19" s="256" t="s">
        <v>301</v>
      </c>
      <c r="E19" s="213">
        <v>4409</v>
      </c>
      <c r="F19" s="213">
        <v>4409</v>
      </c>
      <c r="G19" s="213">
        <v>4409</v>
      </c>
      <c r="H19" s="276">
        <f t="shared" si="1"/>
        <v>100</v>
      </c>
    </row>
    <row r="20" spans="1:8" ht="28.5" customHeight="1" x14ac:dyDescent="0.25">
      <c r="A20" s="343" t="s">
        <v>354</v>
      </c>
      <c r="B20" s="343"/>
      <c r="C20" s="343"/>
      <c r="D20" s="256" t="s">
        <v>355</v>
      </c>
      <c r="E20" s="213">
        <v>640</v>
      </c>
      <c r="F20" s="213">
        <v>640</v>
      </c>
      <c r="G20" s="213">
        <v>647.69000000000005</v>
      </c>
      <c r="H20" s="276">
        <f t="shared" si="1"/>
        <v>101.20156250000001</v>
      </c>
    </row>
    <row r="21" spans="1:8" ht="31.5" customHeight="1" x14ac:dyDescent="0.25">
      <c r="A21" s="344" t="s">
        <v>356</v>
      </c>
      <c r="B21" s="344"/>
      <c r="C21" s="344"/>
      <c r="D21" s="281" t="s">
        <v>357</v>
      </c>
      <c r="E21" s="282">
        <f>E22+E26+E29+E32+E35</f>
        <v>3239</v>
      </c>
      <c r="F21" s="282">
        <f>F22+F26+F29+F32+F35</f>
        <v>3239</v>
      </c>
      <c r="G21" s="282">
        <f>G22+G26+G29+G32+G35</f>
        <v>3229.63</v>
      </c>
      <c r="H21" s="283">
        <f t="shared" si="1"/>
        <v>99.710713183081197</v>
      </c>
    </row>
    <row r="22" spans="1:8" ht="27" customHeight="1" x14ac:dyDescent="0.25">
      <c r="A22" s="345" t="s">
        <v>358</v>
      </c>
      <c r="B22" s="345"/>
      <c r="C22" s="345"/>
      <c r="D22" s="284" t="s">
        <v>359</v>
      </c>
      <c r="E22" s="285">
        <f t="shared" ref="E22:F22" si="4">E23</f>
        <v>973</v>
      </c>
      <c r="F22" s="285">
        <f t="shared" si="4"/>
        <v>973</v>
      </c>
      <c r="G22" s="285">
        <f>G23</f>
        <v>972.51</v>
      </c>
      <c r="H22" s="286">
        <f t="shared" si="1"/>
        <v>99.949640287769782</v>
      </c>
    </row>
    <row r="23" spans="1:8" ht="39" customHeight="1" x14ac:dyDescent="0.25">
      <c r="A23" s="346" t="s">
        <v>360</v>
      </c>
      <c r="B23" s="346"/>
      <c r="C23" s="346"/>
      <c r="D23" s="287" t="s">
        <v>361</v>
      </c>
      <c r="E23" s="288">
        <v>973</v>
      </c>
      <c r="F23" s="288">
        <v>973</v>
      </c>
      <c r="G23" s="288">
        <f>SUM(G24:G25)</f>
        <v>972.51</v>
      </c>
      <c r="H23" s="289">
        <f t="shared" si="1"/>
        <v>99.949640287769782</v>
      </c>
    </row>
    <row r="24" spans="1:8" ht="39" customHeight="1" x14ac:dyDescent="0.25">
      <c r="A24" s="343" t="s">
        <v>349</v>
      </c>
      <c r="B24" s="343"/>
      <c r="C24" s="343"/>
      <c r="D24" s="256" t="s">
        <v>272</v>
      </c>
      <c r="E24" s="213">
        <v>480</v>
      </c>
      <c r="F24" s="213">
        <v>480</v>
      </c>
      <c r="G24" s="213">
        <v>480</v>
      </c>
      <c r="H24" s="276">
        <f t="shared" si="1"/>
        <v>100</v>
      </c>
    </row>
    <row r="25" spans="1:8" ht="39" customHeight="1" x14ac:dyDescent="0.25">
      <c r="A25" s="343" t="s">
        <v>351</v>
      </c>
      <c r="B25" s="343"/>
      <c r="C25" s="343"/>
      <c r="D25" s="256" t="s">
        <v>283</v>
      </c>
      <c r="E25" s="213">
        <v>493</v>
      </c>
      <c r="F25" s="213">
        <v>493</v>
      </c>
      <c r="G25" s="213">
        <v>492.51</v>
      </c>
      <c r="H25" s="276">
        <f t="shared" si="1"/>
        <v>99.900608519269767</v>
      </c>
    </row>
    <row r="26" spans="1:8" ht="39" customHeight="1" x14ac:dyDescent="0.25">
      <c r="A26" s="345" t="s">
        <v>362</v>
      </c>
      <c r="B26" s="345"/>
      <c r="C26" s="345"/>
      <c r="D26" s="284" t="s">
        <v>363</v>
      </c>
      <c r="E26" s="285">
        <f t="shared" ref="E26:F26" si="5">E27</f>
        <v>0</v>
      </c>
      <c r="F26" s="285">
        <f t="shared" si="5"/>
        <v>0</v>
      </c>
      <c r="G26" s="285">
        <f>G27</f>
        <v>0</v>
      </c>
      <c r="H26" s="286">
        <v>0</v>
      </c>
    </row>
    <row r="27" spans="1:8" ht="39" customHeight="1" x14ac:dyDescent="0.25">
      <c r="A27" s="346" t="s">
        <v>364</v>
      </c>
      <c r="B27" s="346"/>
      <c r="C27" s="346"/>
      <c r="D27" s="287" t="s">
        <v>365</v>
      </c>
      <c r="E27" s="288">
        <f t="shared" ref="E27:F27" si="6">E28</f>
        <v>0</v>
      </c>
      <c r="F27" s="288">
        <f t="shared" si="6"/>
        <v>0</v>
      </c>
      <c r="G27" s="288">
        <f>G28</f>
        <v>0</v>
      </c>
      <c r="H27" s="289">
        <v>0</v>
      </c>
    </row>
    <row r="28" spans="1:8" ht="39" customHeight="1" x14ac:dyDescent="0.25">
      <c r="A28" s="343" t="s">
        <v>349</v>
      </c>
      <c r="B28" s="343"/>
      <c r="C28" s="343"/>
      <c r="D28" s="256" t="s">
        <v>272</v>
      </c>
      <c r="E28" s="213">
        <v>0</v>
      </c>
      <c r="F28" s="213">
        <v>0</v>
      </c>
      <c r="G28" s="213">
        <v>0</v>
      </c>
      <c r="H28" s="276">
        <v>0</v>
      </c>
    </row>
    <row r="29" spans="1:8" ht="39" customHeight="1" x14ac:dyDescent="0.25">
      <c r="A29" s="345" t="s">
        <v>366</v>
      </c>
      <c r="B29" s="345"/>
      <c r="C29" s="345"/>
      <c r="D29" s="284" t="s">
        <v>367</v>
      </c>
      <c r="E29" s="285">
        <f t="shared" ref="E29:F30" si="7">E30</f>
        <v>1920</v>
      </c>
      <c r="F29" s="285">
        <f t="shared" si="7"/>
        <v>1920</v>
      </c>
      <c r="G29" s="285">
        <f>G30</f>
        <v>1911.12</v>
      </c>
      <c r="H29" s="286">
        <f t="shared" si="1"/>
        <v>99.537499999999994</v>
      </c>
    </row>
    <row r="30" spans="1:8" ht="39" customHeight="1" x14ac:dyDescent="0.25">
      <c r="A30" s="346" t="s">
        <v>368</v>
      </c>
      <c r="B30" s="346"/>
      <c r="C30" s="346"/>
      <c r="D30" s="287" t="s">
        <v>369</v>
      </c>
      <c r="E30" s="288">
        <f t="shared" si="7"/>
        <v>1920</v>
      </c>
      <c r="F30" s="288">
        <f t="shared" si="7"/>
        <v>1920</v>
      </c>
      <c r="G30" s="288">
        <f>G31</f>
        <v>1911.12</v>
      </c>
      <c r="H30" s="289">
        <f t="shared" si="1"/>
        <v>99.537499999999994</v>
      </c>
    </row>
    <row r="31" spans="1:8" ht="39" customHeight="1" x14ac:dyDescent="0.25">
      <c r="A31" s="343" t="s">
        <v>349</v>
      </c>
      <c r="B31" s="343"/>
      <c r="C31" s="343"/>
      <c r="D31" s="256" t="s">
        <v>272</v>
      </c>
      <c r="E31" s="213">
        <v>1920</v>
      </c>
      <c r="F31" s="213">
        <v>1920</v>
      </c>
      <c r="G31" s="213">
        <v>1911.12</v>
      </c>
      <c r="H31" s="276">
        <f t="shared" si="1"/>
        <v>99.537499999999994</v>
      </c>
    </row>
    <row r="32" spans="1:8" ht="39" customHeight="1" x14ac:dyDescent="0.25">
      <c r="A32" s="345" t="s">
        <v>370</v>
      </c>
      <c r="B32" s="345"/>
      <c r="C32" s="345"/>
      <c r="D32" s="284" t="s">
        <v>371</v>
      </c>
      <c r="E32" s="285">
        <f t="shared" ref="E32:F32" si="8">E33</f>
        <v>346</v>
      </c>
      <c r="F32" s="285">
        <f t="shared" si="8"/>
        <v>346</v>
      </c>
      <c r="G32" s="285">
        <f>G33</f>
        <v>346</v>
      </c>
      <c r="H32" s="286">
        <v>0</v>
      </c>
    </row>
    <row r="33" spans="1:8" ht="39" customHeight="1" x14ac:dyDescent="0.25">
      <c r="A33" s="346" t="s">
        <v>364</v>
      </c>
      <c r="B33" s="346"/>
      <c r="C33" s="346"/>
      <c r="D33" s="287" t="s">
        <v>365</v>
      </c>
      <c r="E33" s="288">
        <f t="shared" ref="E33:F33" si="9">E34</f>
        <v>346</v>
      </c>
      <c r="F33" s="288">
        <f t="shared" si="9"/>
        <v>346</v>
      </c>
      <c r="G33" s="288">
        <f>G34</f>
        <v>346</v>
      </c>
      <c r="H33" s="289">
        <v>0</v>
      </c>
    </row>
    <row r="34" spans="1:8" ht="39" customHeight="1" x14ac:dyDescent="0.25">
      <c r="A34" s="343" t="s">
        <v>351</v>
      </c>
      <c r="B34" s="343"/>
      <c r="C34" s="343"/>
      <c r="D34" s="256" t="s">
        <v>283</v>
      </c>
      <c r="E34" s="213">
        <v>346</v>
      </c>
      <c r="F34" s="213">
        <v>346</v>
      </c>
      <c r="G34" s="213">
        <v>346</v>
      </c>
      <c r="H34" s="276">
        <v>0</v>
      </c>
    </row>
    <row r="35" spans="1:8" ht="36.75" customHeight="1" x14ac:dyDescent="0.25">
      <c r="A35" s="347" t="s">
        <v>396</v>
      </c>
      <c r="B35" s="348"/>
      <c r="C35" s="349"/>
      <c r="D35" s="284" t="s">
        <v>397</v>
      </c>
      <c r="E35" s="285">
        <f>E36+E38</f>
        <v>0</v>
      </c>
      <c r="F35" s="285">
        <f>F36+F38</f>
        <v>0</v>
      </c>
      <c r="G35" s="285">
        <f>G36+G38</f>
        <v>0</v>
      </c>
      <c r="H35" s="286">
        <v>0</v>
      </c>
    </row>
    <row r="36" spans="1:8" ht="36" customHeight="1" x14ac:dyDescent="0.25">
      <c r="A36" s="350" t="s">
        <v>376</v>
      </c>
      <c r="B36" s="351"/>
      <c r="C36" s="352"/>
      <c r="D36" s="287" t="s">
        <v>377</v>
      </c>
      <c r="E36" s="288">
        <f>SUM(E37:E37)</f>
        <v>0</v>
      </c>
      <c r="F36" s="288">
        <f>SUM(F37:F37)</f>
        <v>0</v>
      </c>
      <c r="G36" s="288">
        <f>SUM(G37:G37)</f>
        <v>0</v>
      </c>
      <c r="H36" s="289">
        <v>0</v>
      </c>
    </row>
    <row r="37" spans="1:8" ht="39.75" customHeight="1" x14ac:dyDescent="0.25">
      <c r="A37" s="353" t="s">
        <v>348</v>
      </c>
      <c r="B37" s="354"/>
      <c r="C37" s="355"/>
      <c r="D37" s="256" t="s">
        <v>265</v>
      </c>
      <c r="E37" s="213"/>
      <c r="F37" s="213">
        <f>E37*H6</f>
        <v>0</v>
      </c>
      <c r="G37" s="213"/>
      <c r="H37" s="276">
        <v>0</v>
      </c>
    </row>
    <row r="38" spans="1:8" ht="33.75" customHeight="1" x14ac:dyDescent="0.25">
      <c r="A38" s="350" t="s">
        <v>378</v>
      </c>
      <c r="B38" s="351"/>
      <c r="C38" s="352"/>
      <c r="D38" s="287" t="s">
        <v>241</v>
      </c>
      <c r="E38" s="288">
        <f>SUM(E39:E39)</f>
        <v>0</v>
      </c>
      <c r="F38" s="288">
        <f>SUM(F39:F39)</f>
        <v>0</v>
      </c>
      <c r="G38" s="288">
        <f>SUM(G39:G39)</f>
        <v>0</v>
      </c>
      <c r="H38" s="289">
        <v>0</v>
      </c>
    </row>
    <row r="39" spans="1:8" ht="31.5" customHeight="1" x14ac:dyDescent="0.25">
      <c r="A39" s="353" t="s">
        <v>348</v>
      </c>
      <c r="B39" s="354"/>
      <c r="C39" s="355"/>
      <c r="D39" s="256" t="s">
        <v>265</v>
      </c>
      <c r="E39" s="213"/>
      <c r="F39" s="213">
        <f>E39*H6</f>
        <v>0</v>
      </c>
      <c r="G39" s="213"/>
      <c r="H39" s="276">
        <v>0</v>
      </c>
    </row>
    <row r="40" spans="1:8" ht="34.5" customHeight="1" x14ac:dyDescent="0.25">
      <c r="A40" s="344" t="s">
        <v>379</v>
      </c>
      <c r="B40" s="344"/>
      <c r="C40" s="344"/>
      <c r="D40" s="281" t="s">
        <v>380</v>
      </c>
      <c r="E40" s="282">
        <f t="shared" ref="E40:F40" si="10">E41</f>
        <v>1007339</v>
      </c>
      <c r="F40" s="282">
        <f t="shared" si="10"/>
        <v>1007339</v>
      </c>
      <c r="G40" s="282">
        <f>G41</f>
        <v>965645.84000000008</v>
      </c>
      <c r="H40" s="283">
        <f t="shared" si="1"/>
        <v>95.861059682986564</v>
      </c>
    </row>
    <row r="41" spans="1:8" ht="26.25" customHeight="1" x14ac:dyDescent="0.25">
      <c r="A41" s="345" t="s">
        <v>381</v>
      </c>
      <c r="B41" s="345"/>
      <c r="C41" s="345"/>
      <c r="D41" s="284" t="s">
        <v>344</v>
      </c>
      <c r="E41" s="285">
        <f>E42+E54+E68</f>
        <v>1007339</v>
      </c>
      <c r="F41" s="285">
        <f>F42+F54+F68</f>
        <v>1007339</v>
      </c>
      <c r="G41" s="285">
        <f>G42+G54+G68</f>
        <v>965645.84000000008</v>
      </c>
      <c r="H41" s="286">
        <f t="shared" si="1"/>
        <v>95.861059682986564</v>
      </c>
    </row>
    <row r="42" spans="1:8" ht="26.25" customHeight="1" x14ac:dyDescent="0.25">
      <c r="A42" s="346" t="s">
        <v>430</v>
      </c>
      <c r="B42" s="346"/>
      <c r="C42" s="346"/>
      <c r="D42" s="287" t="s">
        <v>382</v>
      </c>
      <c r="E42" s="288">
        <f t="shared" ref="E42:F42" si="11">SUM(E43:E53)</f>
        <v>21343</v>
      </c>
      <c r="F42" s="288">
        <f t="shared" si="11"/>
        <v>21343</v>
      </c>
      <c r="G42" s="288">
        <f>SUM(G43:G53)</f>
        <v>18191.240000000002</v>
      </c>
      <c r="H42" s="289">
        <f t="shared" si="1"/>
        <v>85.232816380077779</v>
      </c>
    </row>
    <row r="43" spans="1:8" ht="26.25" customHeight="1" x14ac:dyDescent="0.25">
      <c r="A43" s="343" t="s">
        <v>372</v>
      </c>
      <c r="B43" s="343"/>
      <c r="C43" s="343"/>
      <c r="D43" s="256" t="s">
        <v>375</v>
      </c>
      <c r="E43" s="213">
        <v>398</v>
      </c>
      <c r="F43" s="213">
        <v>398</v>
      </c>
      <c r="G43" s="213"/>
      <c r="H43" s="276">
        <f t="shared" si="1"/>
        <v>0</v>
      </c>
    </row>
    <row r="44" spans="1:8" ht="26.25" customHeight="1" x14ac:dyDescent="0.25">
      <c r="A44" s="343" t="s">
        <v>373</v>
      </c>
      <c r="B44" s="343"/>
      <c r="C44" s="343"/>
      <c r="D44" s="256" t="s">
        <v>257</v>
      </c>
      <c r="E44" s="213"/>
      <c r="F44" s="213">
        <f>E44*H6</f>
        <v>0</v>
      </c>
      <c r="G44" s="213"/>
      <c r="H44" s="276">
        <v>0</v>
      </c>
    </row>
    <row r="45" spans="1:8" ht="26.25" customHeight="1" x14ac:dyDescent="0.25">
      <c r="A45" s="343" t="s">
        <v>374</v>
      </c>
      <c r="B45" s="343"/>
      <c r="C45" s="343"/>
      <c r="D45" s="256" t="s">
        <v>258</v>
      </c>
      <c r="E45" s="213">
        <v>133</v>
      </c>
      <c r="F45" s="213">
        <v>133</v>
      </c>
      <c r="G45" s="213"/>
      <c r="H45" s="276">
        <f t="shared" si="1"/>
        <v>0</v>
      </c>
    </row>
    <row r="46" spans="1:8" ht="26.25" customHeight="1" x14ac:dyDescent="0.25">
      <c r="A46" s="343" t="s">
        <v>347</v>
      </c>
      <c r="B46" s="343"/>
      <c r="C46" s="343"/>
      <c r="D46" s="256" t="s">
        <v>235</v>
      </c>
      <c r="E46" s="213">
        <v>1500</v>
      </c>
      <c r="F46" s="213">
        <v>1500</v>
      </c>
      <c r="G46" s="213">
        <v>1200</v>
      </c>
      <c r="H46" s="276">
        <f t="shared" si="1"/>
        <v>80</v>
      </c>
    </row>
    <row r="47" spans="1:8" ht="26.25" customHeight="1" x14ac:dyDescent="0.25">
      <c r="A47" s="343" t="s">
        <v>348</v>
      </c>
      <c r="B47" s="343"/>
      <c r="C47" s="343"/>
      <c r="D47" s="256" t="s">
        <v>265</v>
      </c>
      <c r="E47" s="213">
        <v>1000</v>
      </c>
      <c r="F47" s="213">
        <v>1000</v>
      </c>
      <c r="G47" s="213">
        <v>770.06</v>
      </c>
      <c r="H47" s="276">
        <f t="shared" si="1"/>
        <v>77.006</v>
      </c>
    </row>
    <row r="48" spans="1:8" ht="26.25" customHeight="1" x14ac:dyDescent="0.25">
      <c r="A48" s="343" t="s">
        <v>349</v>
      </c>
      <c r="B48" s="343"/>
      <c r="C48" s="343"/>
      <c r="D48" s="256" t="s">
        <v>272</v>
      </c>
      <c r="E48" s="213">
        <v>7800</v>
      </c>
      <c r="F48" s="213">
        <v>7800</v>
      </c>
      <c r="G48" s="213">
        <v>4290.79</v>
      </c>
      <c r="H48" s="276">
        <f t="shared" si="1"/>
        <v>55.010128205128204</v>
      </c>
    </row>
    <row r="49" spans="1:8" ht="26.25" customHeight="1" x14ac:dyDescent="0.25">
      <c r="A49" s="343" t="s">
        <v>350</v>
      </c>
      <c r="B49" s="343"/>
      <c r="C49" s="343"/>
      <c r="D49" s="256" t="s">
        <v>282</v>
      </c>
      <c r="E49" s="213">
        <v>133</v>
      </c>
      <c r="F49" s="213">
        <v>133</v>
      </c>
      <c r="G49" s="213"/>
      <c r="H49" s="276">
        <f t="shared" si="1"/>
        <v>0</v>
      </c>
    </row>
    <row r="50" spans="1:8" ht="26.25" customHeight="1" x14ac:dyDescent="0.25">
      <c r="A50" s="343" t="s">
        <v>351</v>
      </c>
      <c r="B50" s="343"/>
      <c r="C50" s="343"/>
      <c r="D50" s="256" t="s">
        <v>283</v>
      </c>
      <c r="E50" s="213">
        <v>1500</v>
      </c>
      <c r="F50" s="213">
        <v>1500</v>
      </c>
      <c r="G50" s="213">
        <v>1891.64</v>
      </c>
      <c r="H50" s="276">
        <f t="shared" si="1"/>
        <v>126.10933333333334</v>
      </c>
    </row>
    <row r="51" spans="1:8" ht="26.25" customHeight="1" x14ac:dyDescent="0.25">
      <c r="A51" s="343" t="s">
        <v>352</v>
      </c>
      <c r="B51" s="343"/>
      <c r="C51" s="343"/>
      <c r="D51" s="256" t="s">
        <v>290</v>
      </c>
      <c r="E51" s="213"/>
      <c r="F51" s="213">
        <f>E51*H6</f>
        <v>0</v>
      </c>
      <c r="G51" s="213">
        <v>0</v>
      </c>
      <c r="H51" s="276">
        <v>0</v>
      </c>
    </row>
    <row r="52" spans="1:8" ht="26.25" customHeight="1" x14ac:dyDescent="0.25">
      <c r="A52" s="343" t="s">
        <v>353</v>
      </c>
      <c r="B52" s="343"/>
      <c r="C52" s="343"/>
      <c r="D52" s="256" t="s">
        <v>301</v>
      </c>
      <c r="E52" s="213">
        <v>8479</v>
      </c>
      <c r="F52" s="213">
        <v>8479</v>
      </c>
      <c r="G52" s="213">
        <v>9619.42</v>
      </c>
      <c r="H52" s="276">
        <f t="shared" si="1"/>
        <v>113.44993513386012</v>
      </c>
    </row>
    <row r="53" spans="1:8" ht="26.25" customHeight="1" x14ac:dyDescent="0.25">
      <c r="A53" s="343" t="s">
        <v>354</v>
      </c>
      <c r="B53" s="343"/>
      <c r="C53" s="343"/>
      <c r="D53" s="256" t="s">
        <v>355</v>
      </c>
      <c r="E53" s="213">
        <v>400</v>
      </c>
      <c r="F53" s="213">
        <v>400</v>
      </c>
      <c r="G53" s="213">
        <v>419.33</v>
      </c>
      <c r="H53" s="276">
        <f t="shared" si="1"/>
        <v>104.8325</v>
      </c>
    </row>
    <row r="54" spans="1:8" ht="26.25" customHeight="1" x14ac:dyDescent="0.25">
      <c r="A54" s="346" t="s">
        <v>429</v>
      </c>
      <c r="B54" s="346"/>
      <c r="C54" s="346"/>
      <c r="D54" s="287" t="s">
        <v>377</v>
      </c>
      <c r="E54" s="288">
        <f t="shared" ref="E54:F54" si="12">SUM(E55:E67)</f>
        <v>984296</v>
      </c>
      <c r="F54" s="288">
        <f t="shared" si="12"/>
        <v>984296</v>
      </c>
      <c r="G54" s="288">
        <f>SUM(G55:G67)</f>
        <v>946081.95000000007</v>
      </c>
      <c r="H54" s="289">
        <f t="shared" si="1"/>
        <v>96.117626201874245</v>
      </c>
    </row>
    <row r="55" spans="1:8" ht="26.25" customHeight="1" x14ac:dyDescent="0.25">
      <c r="A55" s="343" t="s">
        <v>372</v>
      </c>
      <c r="B55" s="343"/>
      <c r="C55" s="343"/>
      <c r="D55" s="256" t="s">
        <v>375</v>
      </c>
      <c r="E55" s="213">
        <v>802580</v>
      </c>
      <c r="F55" s="213">
        <v>802580</v>
      </c>
      <c r="G55" s="213">
        <v>787149.11</v>
      </c>
      <c r="H55" s="276">
        <f t="shared" si="1"/>
        <v>98.077339330658617</v>
      </c>
    </row>
    <row r="56" spans="1:8" ht="26.25" customHeight="1" x14ac:dyDescent="0.25">
      <c r="A56" s="343" t="s">
        <v>373</v>
      </c>
      <c r="B56" s="343"/>
      <c r="C56" s="343"/>
      <c r="D56" s="256" t="s">
        <v>257</v>
      </c>
      <c r="E56" s="213">
        <v>31300</v>
      </c>
      <c r="F56" s="213">
        <v>31300</v>
      </c>
      <c r="G56" s="213">
        <v>27982.06</v>
      </c>
      <c r="H56" s="276">
        <f t="shared" si="1"/>
        <v>89.399552715654949</v>
      </c>
    </row>
    <row r="57" spans="1:8" ht="26.25" customHeight="1" x14ac:dyDescent="0.25">
      <c r="A57" s="343" t="s">
        <v>374</v>
      </c>
      <c r="B57" s="343"/>
      <c r="C57" s="343"/>
      <c r="D57" s="256" t="s">
        <v>258</v>
      </c>
      <c r="E57" s="213">
        <v>132490</v>
      </c>
      <c r="F57" s="213">
        <v>132490</v>
      </c>
      <c r="G57" s="213">
        <v>122622.19</v>
      </c>
      <c r="H57" s="276">
        <f t="shared" si="1"/>
        <v>92.55203411578232</v>
      </c>
    </row>
    <row r="58" spans="1:8" ht="26.25" customHeight="1" x14ac:dyDescent="0.25">
      <c r="A58" s="343" t="s">
        <v>347</v>
      </c>
      <c r="B58" s="343"/>
      <c r="C58" s="343"/>
      <c r="D58" s="256" t="s">
        <v>235</v>
      </c>
      <c r="E58" s="213">
        <v>1150</v>
      </c>
      <c r="F58" s="213">
        <v>1150</v>
      </c>
      <c r="G58" s="213">
        <v>239.17</v>
      </c>
      <c r="H58" s="276">
        <f t="shared" si="1"/>
        <v>20.797391304347826</v>
      </c>
    </row>
    <row r="59" spans="1:8" ht="26.25" customHeight="1" x14ac:dyDescent="0.25">
      <c r="A59" s="343" t="s">
        <v>348</v>
      </c>
      <c r="B59" s="343"/>
      <c r="C59" s="343"/>
      <c r="D59" s="256" t="s">
        <v>265</v>
      </c>
      <c r="E59" s="213">
        <v>2590</v>
      </c>
      <c r="F59" s="213">
        <v>2590</v>
      </c>
      <c r="G59" s="213">
        <v>1107.99</v>
      </c>
      <c r="H59" s="276">
        <f t="shared" si="1"/>
        <v>42.779536679536676</v>
      </c>
    </row>
    <row r="60" spans="1:8" ht="26.25" customHeight="1" x14ac:dyDescent="0.25">
      <c r="A60" s="343" t="s">
        <v>349</v>
      </c>
      <c r="B60" s="343"/>
      <c r="C60" s="343"/>
      <c r="D60" s="256" t="s">
        <v>272</v>
      </c>
      <c r="E60" s="213">
        <v>4040</v>
      </c>
      <c r="F60" s="213">
        <v>4040</v>
      </c>
      <c r="G60" s="213">
        <v>2741.19</v>
      </c>
      <c r="H60" s="276">
        <f t="shared" si="1"/>
        <v>67.851237623762373</v>
      </c>
    </row>
    <row r="61" spans="1:8" ht="26.25" customHeight="1" x14ac:dyDescent="0.25">
      <c r="A61" s="343" t="s">
        <v>350</v>
      </c>
      <c r="B61" s="343"/>
      <c r="C61" s="343"/>
      <c r="D61" s="256" t="s">
        <v>282</v>
      </c>
      <c r="E61" s="213">
        <v>133</v>
      </c>
      <c r="F61" s="213">
        <v>133</v>
      </c>
      <c r="G61" s="213">
        <v>108.16</v>
      </c>
      <c r="H61" s="276">
        <f t="shared" si="1"/>
        <v>81.323308270676691</v>
      </c>
    </row>
    <row r="62" spans="1:8" ht="26.25" customHeight="1" x14ac:dyDescent="0.25">
      <c r="A62" s="343" t="s">
        <v>351</v>
      </c>
      <c r="B62" s="343"/>
      <c r="C62" s="343"/>
      <c r="D62" s="256" t="s">
        <v>283</v>
      </c>
      <c r="E62" s="213">
        <v>1830</v>
      </c>
      <c r="F62" s="213">
        <v>1830</v>
      </c>
      <c r="G62" s="213">
        <v>299.79000000000002</v>
      </c>
      <c r="H62" s="276">
        <f t="shared" si="1"/>
        <v>16.381967213114756</v>
      </c>
    </row>
    <row r="63" spans="1:8" ht="26.25" customHeight="1" x14ac:dyDescent="0.25">
      <c r="A63" s="343" t="s">
        <v>352</v>
      </c>
      <c r="B63" s="343"/>
      <c r="C63" s="343"/>
      <c r="D63" s="256" t="s">
        <v>290</v>
      </c>
      <c r="E63" s="213">
        <v>865</v>
      </c>
      <c r="F63" s="213">
        <v>865</v>
      </c>
      <c r="G63" s="213">
        <v>259.2</v>
      </c>
      <c r="H63" s="276">
        <f t="shared" si="1"/>
        <v>29.96531791907514</v>
      </c>
    </row>
    <row r="64" spans="1:8" ht="26.25" customHeight="1" x14ac:dyDescent="0.25">
      <c r="A64" s="343" t="s">
        <v>383</v>
      </c>
      <c r="B64" s="343"/>
      <c r="C64" s="343"/>
      <c r="D64" s="256" t="s">
        <v>385</v>
      </c>
      <c r="E64" s="213"/>
      <c r="F64" s="213"/>
      <c r="G64" s="213"/>
      <c r="H64" s="276">
        <v>0</v>
      </c>
    </row>
    <row r="65" spans="1:8" ht="26.25" customHeight="1" x14ac:dyDescent="0.25">
      <c r="A65" s="343" t="s">
        <v>384</v>
      </c>
      <c r="B65" s="343"/>
      <c r="C65" s="343"/>
      <c r="D65" s="256" t="s">
        <v>248</v>
      </c>
      <c r="E65" s="213">
        <v>1000</v>
      </c>
      <c r="F65" s="213">
        <v>1000</v>
      </c>
      <c r="G65" s="213">
        <v>728.78</v>
      </c>
      <c r="H65" s="276">
        <v>0</v>
      </c>
    </row>
    <row r="66" spans="1:8" ht="26.25" customHeight="1" x14ac:dyDescent="0.25">
      <c r="A66" s="343" t="s">
        <v>353</v>
      </c>
      <c r="B66" s="343"/>
      <c r="C66" s="343"/>
      <c r="D66" s="256" t="s">
        <v>301</v>
      </c>
      <c r="E66" s="213">
        <v>4327</v>
      </c>
      <c r="F66" s="213">
        <v>4327</v>
      </c>
      <c r="G66" s="213">
        <v>2180.23</v>
      </c>
      <c r="H66" s="276">
        <f t="shared" ref="H66:H79" si="13">G66/F66*100</f>
        <v>50.386642015253059</v>
      </c>
    </row>
    <row r="67" spans="1:8" ht="26.25" customHeight="1" x14ac:dyDescent="0.25">
      <c r="A67" s="343" t="s">
        <v>354</v>
      </c>
      <c r="B67" s="343"/>
      <c r="C67" s="343"/>
      <c r="D67" s="256" t="s">
        <v>355</v>
      </c>
      <c r="E67" s="213">
        <v>1991</v>
      </c>
      <c r="F67" s="213">
        <v>1991</v>
      </c>
      <c r="G67" s="213">
        <v>664.08</v>
      </c>
      <c r="H67" s="276">
        <f t="shared" si="13"/>
        <v>33.35409342039177</v>
      </c>
    </row>
    <row r="68" spans="1:8" ht="26.25" customHeight="1" x14ac:dyDescent="0.25">
      <c r="A68" s="346" t="s">
        <v>431</v>
      </c>
      <c r="B68" s="346"/>
      <c r="C68" s="346"/>
      <c r="D68" s="290" t="s">
        <v>386</v>
      </c>
      <c r="E68" s="288">
        <f>SUM(E69:E72)</f>
        <v>1700</v>
      </c>
      <c r="F68" s="288">
        <f t="shared" ref="F68:G68" si="14">SUM(F69:F72)</f>
        <v>1700</v>
      </c>
      <c r="G68" s="288">
        <f t="shared" si="14"/>
        <v>1372.65</v>
      </c>
      <c r="H68" s="289">
        <f t="shared" si="13"/>
        <v>80.744117647058829</v>
      </c>
    </row>
    <row r="69" spans="1:8" ht="26.25" customHeight="1" x14ac:dyDescent="0.25">
      <c r="A69" s="343" t="s">
        <v>348</v>
      </c>
      <c r="B69" s="343"/>
      <c r="C69" s="343"/>
      <c r="D69" s="256" t="s">
        <v>265</v>
      </c>
      <c r="E69" s="305">
        <v>300</v>
      </c>
      <c r="F69" s="305">
        <f>E69*H6</f>
        <v>300</v>
      </c>
      <c r="G69" s="305">
        <v>421.36</v>
      </c>
      <c r="H69" s="276">
        <f t="shared" si="13"/>
        <v>140.45333333333335</v>
      </c>
    </row>
    <row r="70" spans="1:8" ht="26.25" customHeight="1" x14ac:dyDescent="0.25">
      <c r="A70" s="343" t="s">
        <v>349</v>
      </c>
      <c r="B70" s="343"/>
      <c r="C70" s="343"/>
      <c r="D70" s="256" t="s">
        <v>272</v>
      </c>
      <c r="E70" s="213">
        <v>500</v>
      </c>
      <c r="F70" s="213">
        <v>500</v>
      </c>
      <c r="G70" s="213">
        <v>200</v>
      </c>
      <c r="H70" s="276">
        <f t="shared" si="13"/>
        <v>40</v>
      </c>
    </row>
    <row r="71" spans="1:8" ht="27" customHeight="1" x14ac:dyDescent="0.25">
      <c r="A71" s="343" t="s">
        <v>351</v>
      </c>
      <c r="B71" s="343"/>
      <c r="C71" s="343"/>
      <c r="D71" s="256" t="s">
        <v>283</v>
      </c>
      <c r="E71" s="213">
        <v>200</v>
      </c>
      <c r="F71" s="213">
        <v>200</v>
      </c>
      <c r="G71" s="213">
        <v>7.54</v>
      </c>
      <c r="H71" s="276">
        <v>0</v>
      </c>
    </row>
    <row r="72" spans="1:8" ht="27" customHeight="1" x14ac:dyDescent="0.25">
      <c r="A72" s="343" t="s">
        <v>353</v>
      </c>
      <c r="B72" s="343"/>
      <c r="C72" s="343"/>
      <c r="D72" s="256" t="s">
        <v>301</v>
      </c>
      <c r="E72" s="213">
        <v>700</v>
      </c>
      <c r="F72" s="213">
        <v>700</v>
      </c>
      <c r="G72" s="213">
        <v>743.75</v>
      </c>
      <c r="H72" s="276">
        <v>0</v>
      </c>
    </row>
    <row r="73" spans="1:8" ht="27" customHeight="1" x14ac:dyDescent="0.25">
      <c r="A73" s="344" t="s">
        <v>356</v>
      </c>
      <c r="B73" s="344"/>
      <c r="C73" s="344"/>
      <c r="D73" s="281" t="s">
        <v>357</v>
      </c>
      <c r="E73" s="282">
        <f t="shared" ref="E73:F73" si="15">E74</f>
        <v>136221</v>
      </c>
      <c r="F73" s="282">
        <f t="shared" si="15"/>
        <v>136221</v>
      </c>
      <c r="G73" s="282">
        <f>G74</f>
        <v>50220.17</v>
      </c>
      <c r="H73" s="283">
        <f t="shared" si="13"/>
        <v>36.866687221500356</v>
      </c>
    </row>
    <row r="74" spans="1:8" ht="36" customHeight="1" x14ac:dyDescent="0.25">
      <c r="A74" s="345" t="s">
        <v>387</v>
      </c>
      <c r="B74" s="345"/>
      <c r="C74" s="345"/>
      <c r="D74" s="284" t="s">
        <v>388</v>
      </c>
      <c r="E74" s="285">
        <f t="shared" ref="E74:F74" si="16">E75</f>
        <v>136221</v>
      </c>
      <c r="F74" s="285">
        <f t="shared" si="16"/>
        <v>136221</v>
      </c>
      <c r="G74" s="285">
        <f>G75</f>
        <v>50220.17</v>
      </c>
      <c r="H74" s="286">
        <f t="shared" si="13"/>
        <v>36.866687221500356</v>
      </c>
    </row>
    <row r="75" spans="1:8" ht="33.75" customHeight="1" x14ac:dyDescent="0.25">
      <c r="A75" s="346" t="s">
        <v>432</v>
      </c>
      <c r="B75" s="346"/>
      <c r="C75" s="346"/>
      <c r="D75" s="287" t="s">
        <v>241</v>
      </c>
      <c r="E75" s="288">
        <f t="shared" ref="E75:F75" si="17">SUM(E76:E79)</f>
        <v>136221</v>
      </c>
      <c r="F75" s="288">
        <f t="shared" si="17"/>
        <v>136221</v>
      </c>
      <c r="G75" s="288">
        <f>SUM(G76:G79)</f>
        <v>50220.17</v>
      </c>
      <c r="H75" s="289">
        <f t="shared" si="13"/>
        <v>36.866687221500356</v>
      </c>
    </row>
    <row r="76" spans="1:8" ht="26.25" customHeight="1" x14ac:dyDescent="0.25">
      <c r="A76" s="343" t="s">
        <v>347</v>
      </c>
      <c r="B76" s="343"/>
      <c r="C76" s="343"/>
      <c r="D76" s="256" t="s">
        <v>235</v>
      </c>
      <c r="E76" s="213">
        <v>25000</v>
      </c>
      <c r="F76" s="213">
        <v>25000</v>
      </c>
      <c r="G76" s="213">
        <v>10074.4</v>
      </c>
      <c r="H76" s="276">
        <f t="shared" si="13"/>
        <v>40.297600000000003</v>
      </c>
    </row>
    <row r="77" spans="1:8" ht="25.5" customHeight="1" x14ac:dyDescent="0.25">
      <c r="A77" s="343" t="s">
        <v>349</v>
      </c>
      <c r="B77" s="343"/>
      <c r="C77" s="343"/>
      <c r="D77" s="256" t="s">
        <v>272</v>
      </c>
      <c r="E77" s="213">
        <v>25000</v>
      </c>
      <c r="F77" s="213">
        <v>25000</v>
      </c>
      <c r="G77" s="213">
        <v>2615</v>
      </c>
      <c r="H77" s="276">
        <f t="shared" si="13"/>
        <v>10.459999999999999</v>
      </c>
    </row>
    <row r="78" spans="1:8" ht="25.5" customHeight="1" x14ac:dyDescent="0.25">
      <c r="A78" s="343" t="s">
        <v>350</v>
      </c>
      <c r="B78" s="343"/>
      <c r="C78" s="343"/>
      <c r="D78" s="256" t="s">
        <v>282</v>
      </c>
      <c r="E78" s="213">
        <v>15000</v>
      </c>
      <c r="F78" s="213">
        <v>15000</v>
      </c>
      <c r="G78" s="213">
        <v>8000</v>
      </c>
      <c r="H78" s="276"/>
    </row>
    <row r="79" spans="1:8" ht="28.5" customHeight="1" x14ac:dyDescent="0.25">
      <c r="A79" s="343" t="s">
        <v>351</v>
      </c>
      <c r="B79" s="343"/>
      <c r="C79" s="343"/>
      <c r="D79" s="256" t="s">
        <v>283</v>
      </c>
      <c r="E79" s="213">
        <v>71221</v>
      </c>
      <c r="F79" s="213">
        <v>71221</v>
      </c>
      <c r="G79" s="213">
        <v>29530.77</v>
      </c>
      <c r="H79" s="276">
        <f t="shared" si="13"/>
        <v>41.463571137726234</v>
      </c>
    </row>
  </sheetData>
  <mergeCells count="76">
    <mergeCell ref="A9:C9"/>
    <mergeCell ref="A4:H4"/>
    <mergeCell ref="A3:H3"/>
    <mergeCell ref="A5:H5"/>
    <mergeCell ref="A7:D7"/>
    <mergeCell ref="A8:D8"/>
    <mergeCell ref="A16:C16"/>
    <mergeCell ref="A17:C17"/>
    <mergeCell ref="A23:C23"/>
    <mergeCell ref="A24:C24"/>
    <mergeCell ref="A10:C10"/>
    <mergeCell ref="A11:C11"/>
    <mergeCell ref="A12:C12"/>
    <mergeCell ref="A13:C13"/>
    <mergeCell ref="A14:C14"/>
    <mergeCell ref="A15:C15"/>
    <mergeCell ref="A18:C18"/>
    <mergeCell ref="A19:C19"/>
    <mergeCell ref="A20:C20"/>
    <mergeCell ref="A21:C21"/>
    <mergeCell ref="A22:C22"/>
    <mergeCell ref="A25:C25"/>
    <mergeCell ref="A26:C26"/>
    <mergeCell ref="A27:C27"/>
    <mergeCell ref="A28:C28"/>
    <mergeCell ref="A29:C29"/>
    <mergeCell ref="A40:C40"/>
    <mergeCell ref="A41:C41"/>
    <mergeCell ref="A42:C42"/>
    <mergeCell ref="A46:C46"/>
    <mergeCell ref="A30:C30"/>
    <mergeCell ref="A31:C31"/>
    <mergeCell ref="A32:C32"/>
    <mergeCell ref="A33:C33"/>
    <mergeCell ref="A34:C34"/>
    <mergeCell ref="A35:C35"/>
    <mergeCell ref="A36:C36"/>
    <mergeCell ref="A39:C39"/>
    <mergeCell ref="A38:C38"/>
    <mergeCell ref="A37:C37"/>
    <mergeCell ref="A52:C52"/>
    <mergeCell ref="A53:C53"/>
    <mergeCell ref="A43:C43"/>
    <mergeCell ref="A44:C44"/>
    <mergeCell ref="A45:C45"/>
    <mergeCell ref="A47:C47"/>
    <mergeCell ref="A48:C48"/>
    <mergeCell ref="A49:C49"/>
    <mergeCell ref="A50:C50"/>
    <mergeCell ref="A51:C51"/>
    <mergeCell ref="A54:C54"/>
    <mergeCell ref="A55:C55"/>
    <mergeCell ref="A56:C56"/>
    <mergeCell ref="A57:C57"/>
    <mergeCell ref="A58:C58"/>
    <mergeCell ref="A64:C64"/>
    <mergeCell ref="A65:C65"/>
    <mergeCell ref="A68:C68"/>
    <mergeCell ref="A59:C59"/>
    <mergeCell ref="A60:C60"/>
    <mergeCell ref="A61:C61"/>
    <mergeCell ref="A62:C62"/>
    <mergeCell ref="A63:C63"/>
    <mergeCell ref="A70:C70"/>
    <mergeCell ref="A71:C71"/>
    <mergeCell ref="A72:C72"/>
    <mergeCell ref="A66:C66"/>
    <mergeCell ref="A67:C67"/>
    <mergeCell ref="A69:C69"/>
    <mergeCell ref="A79:C79"/>
    <mergeCell ref="A73:C73"/>
    <mergeCell ref="A74:C74"/>
    <mergeCell ref="A75:C75"/>
    <mergeCell ref="A76:C76"/>
    <mergeCell ref="A77:C77"/>
    <mergeCell ref="A78:C7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opLeftCell="I1" zoomScaleNormal="100" workbookViewId="0">
      <selection activeCell="AA253" sqref="AA253"/>
    </sheetView>
  </sheetViews>
  <sheetFormatPr defaultRowHeight="15" x14ac:dyDescent="0.25"/>
  <cols>
    <col min="1" max="1" width="8" style="1" customWidth="1"/>
    <col min="2" max="2" width="43.5703125" style="3" customWidth="1"/>
    <col min="3" max="3" width="16" style="7" customWidth="1"/>
    <col min="4" max="4" width="15.42578125" style="7" customWidth="1"/>
    <col min="5" max="5" width="16.5703125" style="7" customWidth="1"/>
    <col min="6" max="6" width="0.7109375" style="11" customWidth="1"/>
    <col min="7" max="7" width="13.5703125" style="41" bestFit="1" customWidth="1"/>
    <col min="8" max="8" width="13.5703125" style="7" bestFit="1" customWidth="1"/>
    <col min="10" max="10" width="42.7109375" customWidth="1"/>
    <col min="11" max="11" width="13.28515625" customWidth="1"/>
    <col min="12" max="12" width="13.140625" customWidth="1"/>
    <col min="13" max="13" width="14.140625" customWidth="1"/>
    <col min="14" max="14" width="13.5703125" customWidth="1"/>
    <col min="15" max="16" width="11.7109375" customWidth="1"/>
    <col min="17" max="17" width="8.42578125" style="50" customWidth="1"/>
    <col min="18" max="18" width="34.42578125" style="50" customWidth="1"/>
    <col min="19" max="19" width="10.42578125" style="67" customWidth="1"/>
    <col min="20" max="20" width="10" style="28" customWidth="1"/>
    <col min="21" max="21" width="9" style="28" customWidth="1"/>
    <col min="22" max="22" width="9.7109375" style="28" customWidth="1"/>
    <col min="23" max="23" width="10" style="28" customWidth="1"/>
    <col min="24" max="24" width="10.42578125" style="28" customWidth="1"/>
    <col min="25" max="25" width="7.85546875" style="169" customWidth="1"/>
    <col min="26" max="27" width="9.85546875" style="28" customWidth="1"/>
  </cols>
  <sheetData>
    <row r="1" spans="1:27" x14ac:dyDescent="0.25">
      <c r="A1" s="361" t="s">
        <v>389</v>
      </c>
      <c r="B1" s="361"/>
      <c r="C1" s="361"/>
      <c r="D1" s="361"/>
      <c r="I1" s="361" t="str">
        <f>A1</f>
        <v>KOMERCIJALNA I TRGOVAČKA ŠKOLA BJELOVAR</v>
      </c>
      <c r="J1" s="361"/>
      <c r="K1" s="361"/>
      <c r="L1" s="361"/>
      <c r="M1" s="7"/>
      <c r="N1" s="7"/>
      <c r="O1" s="7"/>
      <c r="P1" s="7"/>
      <c r="Q1" s="365" t="str">
        <f>A1</f>
        <v>KOMERCIJALNA I TRGOVAČKA ŠKOLA BJELOVAR</v>
      </c>
      <c r="R1" s="365"/>
      <c r="S1" s="365"/>
      <c r="T1" s="365"/>
      <c r="U1" s="34"/>
      <c r="V1" s="34"/>
    </row>
    <row r="2" spans="1:27" x14ac:dyDescent="0.25">
      <c r="A2" s="370" t="s">
        <v>18</v>
      </c>
      <c r="B2" s="370"/>
      <c r="C2" s="370"/>
      <c r="D2" s="370"/>
      <c r="H2" s="24" t="s">
        <v>144</v>
      </c>
      <c r="I2" s="370" t="s">
        <v>18</v>
      </c>
      <c r="J2" s="370"/>
      <c r="K2" s="370"/>
      <c r="L2" s="370"/>
      <c r="M2" s="7"/>
      <c r="N2" s="7"/>
      <c r="O2" s="7"/>
      <c r="P2" s="24" t="str">
        <f>H2</f>
        <v>str.1</v>
      </c>
      <c r="Q2" s="365" t="s">
        <v>18</v>
      </c>
      <c r="R2" s="365"/>
      <c r="S2" s="365"/>
      <c r="T2" s="365"/>
      <c r="U2" s="34"/>
      <c r="V2" s="34"/>
      <c r="AA2" s="27" t="str">
        <f>P2</f>
        <v>str.1</v>
      </c>
    </row>
    <row r="3" spans="1:27" x14ac:dyDescent="0.25">
      <c r="A3" s="35"/>
      <c r="B3" s="35"/>
      <c r="C3" s="35"/>
      <c r="D3" s="35"/>
      <c r="H3" s="24"/>
      <c r="I3" s="35"/>
      <c r="J3" s="35"/>
      <c r="K3" s="35"/>
      <c r="L3" s="35"/>
      <c r="M3" s="7"/>
      <c r="N3" s="7"/>
      <c r="O3" s="7"/>
      <c r="P3" s="24"/>
      <c r="Q3" s="57"/>
      <c r="R3" s="57"/>
      <c r="S3" s="66"/>
      <c r="T3" s="57"/>
      <c r="U3" s="34"/>
      <c r="V3" s="34"/>
      <c r="AA3" s="27"/>
    </row>
    <row r="4" spans="1:27" ht="15.75" x14ac:dyDescent="0.3">
      <c r="A4" s="20"/>
      <c r="B4" s="371" t="s">
        <v>415</v>
      </c>
      <c r="C4" s="371"/>
      <c r="D4" s="371"/>
      <c r="E4" s="371"/>
      <c r="F4" s="371"/>
      <c r="G4" s="371"/>
      <c r="H4" s="371"/>
      <c r="I4" s="20"/>
      <c r="J4" s="366" t="str">
        <f>B4</f>
        <v>IZVJEŠTAJ O IZVRŠENJU FINANCIJSKOG PLANA  I - XII 2024.</v>
      </c>
      <c r="K4" s="366"/>
      <c r="L4" s="366"/>
      <c r="M4" s="366"/>
      <c r="N4" s="366"/>
      <c r="O4" s="366"/>
      <c r="P4" s="366"/>
      <c r="Q4" s="57"/>
      <c r="R4" s="366" t="str">
        <f>B4</f>
        <v>IZVJEŠTAJ O IZVRŠENJU FINANCIJSKOG PLANA  I - XII 2024.</v>
      </c>
      <c r="S4" s="366"/>
      <c r="T4" s="366"/>
      <c r="U4" s="366"/>
      <c r="V4" s="366"/>
      <c r="W4" s="366"/>
      <c r="X4" s="366"/>
      <c r="Y4" s="366"/>
      <c r="Z4" s="366"/>
      <c r="AA4" s="366"/>
    </row>
    <row r="5" spans="1:27" x14ac:dyDescent="0.25">
      <c r="I5" s="1"/>
      <c r="J5" s="3"/>
      <c r="K5" s="7"/>
      <c r="L5" s="7"/>
      <c r="M5" s="7"/>
      <c r="N5" s="7"/>
      <c r="O5" s="7"/>
      <c r="P5" s="7"/>
      <c r="Q5" s="58"/>
    </row>
    <row r="6" spans="1:27" ht="15" customHeight="1" x14ac:dyDescent="0.25">
      <c r="A6" s="4"/>
      <c r="B6" s="9"/>
      <c r="C6" s="36" t="s">
        <v>153</v>
      </c>
      <c r="D6" s="36" t="s">
        <v>154</v>
      </c>
      <c r="E6" s="36" t="s">
        <v>153</v>
      </c>
      <c r="G6" s="42" t="s">
        <v>155</v>
      </c>
      <c r="H6" s="26" t="s">
        <v>156</v>
      </c>
      <c r="I6" s="4"/>
      <c r="J6" s="9"/>
      <c r="K6" s="362" t="s">
        <v>145</v>
      </c>
      <c r="L6" s="363"/>
      <c r="M6" s="362" t="s">
        <v>148</v>
      </c>
      <c r="N6" s="364"/>
      <c r="O6" s="364"/>
      <c r="P6" s="363"/>
      <c r="Q6" s="59"/>
      <c r="R6" s="51"/>
      <c r="S6" s="367" t="s">
        <v>150</v>
      </c>
      <c r="T6" s="368"/>
      <c r="U6" s="368"/>
      <c r="V6" s="368"/>
      <c r="W6" s="369"/>
      <c r="X6" s="368" t="s">
        <v>4</v>
      </c>
      <c r="Y6" s="368"/>
      <c r="Z6" s="368"/>
      <c r="AA6" s="369"/>
    </row>
    <row r="7" spans="1:27" x14ac:dyDescent="0.25">
      <c r="A7" s="6" t="s">
        <v>6</v>
      </c>
      <c r="B7" s="10" t="s">
        <v>7</v>
      </c>
      <c r="C7" s="37" t="s">
        <v>417</v>
      </c>
      <c r="D7" s="37" t="s">
        <v>404</v>
      </c>
      <c r="E7" s="37" t="s">
        <v>416</v>
      </c>
      <c r="G7" s="43" t="s">
        <v>409</v>
      </c>
      <c r="H7" s="38" t="s">
        <v>157</v>
      </c>
      <c r="I7" s="6" t="s">
        <v>6</v>
      </c>
      <c r="J7" s="10" t="s">
        <v>7</v>
      </c>
      <c r="K7" s="38" t="s">
        <v>146</v>
      </c>
      <c r="L7" s="38" t="s">
        <v>147</v>
      </c>
      <c r="M7" s="39" t="s">
        <v>149</v>
      </c>
      <c r="N7" s="39" t="s">
        <v>194</v>
      </c>
      <c r="O7" s="38" t="s">
        <v>393</v>
      </c>
      <c r="P7" s="38" t="s">
        <v>147</v>
      </c>
      <c r="Q7" s="49" t="s">
        <v>6</v>
      </c>
      <c r="R7" s="52" t="s">
        <v>7</v>
      </c>
      <c r="S7" s="68" t="s">
        <v>192</v>
      </c>
      <c r="T7" s="29" t="s">
        <v>151</v>
      </c>
      <c r="U7" s="29" t="s">
        <v>391</v>
      </c>
      <c r="V7" s="29" t="s">
        <v>392</v>
      </c>
      <c r="W7" s="40" t="s">
        <v>147</v>
      </c>
      <c r="X7" s="40" t="s">
        <v>152</v>
      </c>
      <c r="Y7" s="29" t="s">
        <v>199</v>
      </c>
      <c r="Z7" s="29" t="s">
        <v>198</v>
      </c>
      <c r="AA7" s="29" t="s">
        <v>147</v>
      </c>
    </row>
    <row r="8" spans="1:27" x14ac:dyDescent="0.25">
      <c r="A8" s="13"/>
      <c r="B8" s="14"/>
      <c r="C8" s="12"/>
      <c r="D8" s="12"/>
      <c r="E8" s="12"/>
      <c r="G8" s="44"/>
      <c r="H8" s="12"/>
      <c r="I8" s="13"/>
      <c r="J8" s="14"/>
      <c r="K8" s="25"/>
      <c r="L8" s="25"/>
      <c r="M8" s="25"/>
      <c r="N8" s="25"/>
      <c r="O8" s="25"/>
      <c r="P8" s="25"/>
      <c r="Q8" s="60"/>
      <c r="R8" s="53"/>
      <c r="S8" s="69"/>
      <c r="T8" s="30"/>
      <c r="U8" s="30"/>
      <c r="V8" s="30"/>
      <c r="W8" s="30"/>
      <c r="X8" s="30"/>
      <c r="Y8" s="171"/>
      <c r="Z8" s="30"/>
      <c r="AA8" s="30"/>
    </row>
    <row r="9" spans="1:27" x14ac:dyDescent="0.25">
      <c r="A9" s="13">
        <v>636120</v>
      </c>
      <c r="B9" s="14" t="s">
        <v>9</v>
      </c>
      <c r="C9" s="12">
        <v>758588.61</v>
      </c>
      <c r="D9" s="80">
        <v>974198</v>
      </c>
      <c r="E9" s="12">
        <v>945563.62</v>
      </c>
      <c r="G9" s="44">
        <f t="shared" ref="G9:G32" si="0">IF(C9&lt;&gt;0,E9/C9*100,0)</f>
        <v>124.64774813848049</v>
      </c>
      <c r="H9" s="44">
        <f t="shared" ref="H9:H32" si="1">IF(D9&lt;&gt;0,E9/D9*100,0)</f>
        <v>97.060722768882712</v>
      </c>
      <c r="I9" s="13">
        <v>636120</v>
      </c>
      <c r="J9" s="14" t="s">
        <v>9</v>
      </c>
      <c r="K9" s="12">
        <v>937222.42</v>
      </c>
      <c r="L9" s="12">
        <v>8341.2000000000007</v>
      </c>
      <c r="M9" s="12"/>
      <c r="N9" s="12"/>
      <c r="O9" s="12"/>
      <c r="P9" s="12"/>
      <c r="Q9" s="60">
        <v>636120</v>
      </c>
      <c r="R9" s="53" t="s">
        <v>9</v>
      </c>
      <c r="S9" s="70"/>
      <c r="T9" s="31"/>
      <c r="U9" s="31"/>
      <c r="V9" s="31"/>
      <c r="W9" s="31"/>
      <c r="X9" s="31"/>
      <c r="Y9" s="160"/>
      <c r="Z9" s="31"/>
      <c r="AA9" s="31">
        <f t="shared" ref="AA9:AA28" si="2">E9-K9-L9-M9-N9-O9-P9-S9-T9-U9-V9-W9-X9-Y9-Z9</f>
        <v>-4.7293724492192268E-11</v>
      </c>
    </row>
    <row r="10" spans="1:27" x14ac:dyDescent="0.25">
      <c r="A10" s="13">
        <v>636130</v>
      </c>
      <c r="B10" s="14" t="s">
        <v>160</v>
      </c>
      <c r="C10" s="12"/>
      <c r="D10" s="98">
        <v>0</v>
      </c>
      <c r="E10" s="12"/>
      <c r="G10" s="44">
        <f t="shared" si="0"/>
        <v>0</v>
      </c>
      <c r="H10" s="44">
        <f t="shared" si="1"/>
        <v>0</v>
      </c>
      <c r="I10" s="13">
        <v>636130</v>
      </c>
      <c r="J10" s="14" t="s">
        <v>160</v>
      </c>
      <c r="K10" s="12"/>
      <c r="L10" s="12"/>
      <c r="M10" s="12"/>
      <c r="N10" s="12"/>
      <c r="O10" s="12"/>
      <c r="P10" s="12"/>
      <c r="Q10" s="60">
        <v>636130</v>
      </c>
      <c r="R10" s="53" t="s">
        <v>160</v>
      </c>
      <c r="S10" s="70">
        <v>0</v>
      </c>
      <c r="T10" s="31"/>
      <c r="U10" s="31"/>
      <c r="V10" s="31"/>
      <c r="W10" s="31"/>
      <c r="X10" s="31"/>
      <c r="Y10" s="160"/>
      <c r="Z10" s="31"/>
      <c r="AA10" s="31">
        <f t="shared" si="2"/>
        <v>0</v>
      </c>
    </row>
    <row r="11" spans="1:27" s="86" customFormat="1" x14ac:dyDescent="0.25">
      <c r="A11" s="79">
        <v>636220</v>
      </c>
      <c r="B11" s="14" t="s">
        <v>197</v>
      </c>
      <c r="C11" s="80">
        <v>732.85</v>
      </c>
      <c r="D11" s="80">
        <v>3318</v>
      </c>
      <c r="E11" s="80">
        <v>664.08</v>
      </c>
      <c r="F11" s="81"/>
      <c r="G11" s="82"/>
      <c r="H11" s="82"/>
      <c r="I11" s="79">
        <v>636220</v>
      </c>
      <c r="J11" s="14" t="s">
        <v>9</v>
      </c>
      <c r="K11" s="80"/>
      <c r="L11" s="80">
        <v>664.08</v>
      </c>
      <c r="M11" s="80"/>
      <c r="N11" s="80"/>
      <c r="O11" s="80"/>
      <c r="P11" s="80"/>
      <c r="Q11" s="83">
        <v>636220</v>
      </c>
      <c r="R11" s="14" t="s">
        <v>9</v>
      </c>
      <c r="S11" s="84"/>
      <c r="T11" s="85"/>
      <c r="U11" s="85"/>
      <c r="V11" s="85"/>
      <c r="W11" s="85"/>
      <c r="X11" s="85"/>
      <c r="Y11" s="172"/>
      <c r="Z11" s="85"/>
      <c r="AA11" s="31">
        <f t="shared" si="2"/>
        <v>0</v>
      </c>
    </row>
    <row r="12" spans="1:27" s="2" customFormat="1" x14ac:dyDescent="0.25">
      <c r="A12" s="15">
        <v>636</v>
      </c>
      <c r="B12" s="16" t="s">
        <v>8</v>
      </c>
      <c r="C12" s="17">
        <f>C9+C10+C11</f>
        <v>759321.46</v>
      </c>
      <c r="D12" s="130">
        <f>D9+D10+D11</f>
        <v>977516</v>
      </c>
      <c r="E12" s="17">
        <f>E9+E10+E11</f>
        <v>946227.7</v>
      </c>
      <c r="F12" s="19">
        <f>F9</f>
        <v>0</v>
      </c>
      <c r="G12" s="45">
        <f t="shared" si="0"/>
        <v>124.61490288974579</v>
      </c>
      <c r="H12" s="45">
        <f t="shared" si="1"/>
        <v>96.799203286698116</v>
      </c>
      <c r="I12" s="15">
        <v>636</v>
      </c>
      <c r="J12" s="16" t="s">
        <v>8</v>
      </c>
      <c r="K12" s="17">
        <f t="shared" ref="K12:P12" si="3">K9+K10+K11</f>
        <v>937222.42</v>
      </c>
      <c r="L12" s="17">
        <f t="shared" si="3"/>
        <v>9005.2800000000007</v>
      </c>
      <c r="M12" s="17">
        <f t="shared" si="3"/>
        <v>0</v>
      </c>
      <c r="N12" s="17">
        <f t="shared" si="3"/>
        <v>0</v>
      </c>
      <c r="O12" s="17">
        <f t="shared" si="3"/>
        <v>0</v>
      </c>
      <c r="P12" s="17">
        <f t="shared" si="3"/>
        <v>0</v>
      </c>
      <c r="Q12" s="61">
        <v>636</v>
      </c>
      <c r="R12" s="54" t="s">
        <v>8</v>
      </c>
      <c r="S12" s="71">
        <f t="shared" ref="S12:AA12" si="4">S9+S10+S11</f>
        <v>0</v>
      </c>
      <c r="T12" s="71">
        <f t="shared" si="4"/>
        <v>0</v>
      </c>
      <c r="U12" s="71">
        <f t="shared" si="4"/>
        <v>0</v>
      </c>
      <c r="V12" s="71">
        <f t="shared" si="4"/>
        <v>0</v>
      </c>
      <c r="W12" s="71">
        <f t="shared" si="4"/>
        <v>0</v>
      </c>
      <c r="X12" s="71">
        <f t="shared" si="4"/>
        <v>0</v>
      </c>
      <c r="Y12" s="161">
        <f t="shared" si="4"/>
        <v>0</v>
      </c>
      <c r="Z12" s="71">
        <f t="shared" si="4"/>
        <v>0</v>
      </c>
      <c r="AA12" s="71">
        <f t="shared" si="4"/>
        <v>-4.7293724492192268E-11</v>
      </c>
    </row>
    <row r="13" spans="1:27" x14ac:dyDescent="0.25">
      <c r="A13" s="13">
        <v>638110</v>
      </c>
      <c r="B13" s="14" t="s">
        <v>189</v>
      </c>
      <c r="C13" s="12">
        <v>66121.399999999994</v>
      </c>
      <c r="D13" s="80">
        <v>83150</v>
      </c>
      <c r="E13" s="12">
        <v>40326.400000000001</v>
      </c>
      <c r="G13" s="44">
        <f t="shared" si="0"/>
        <v>60.988424322534016</v>
      </c>
      <c r="H13" s="44">
        <f t="shared" si="1"/>
        <v>48.498376428141917</v>
      </c>
      <c r="I13" s="13">
        <v>638110</v>
      </c>
      <c r="J13" s="14" t="s">
        <v>189</v>
      </c>
      <c r="K13" s="12"/>
      <c r="L13" s="12"/>
      <c r="M13" s="12"/>
      <c r="N13" s="12"/>
      <c r="O13" s="12"/>
      <c r="P13" s="12"/>
      <c r="Q13" s="60">
        <v>638110</v>
      </c>
      <c r="R13" s="53" t="s">
        <v>191</v>
      </c>
      <c r="S13" s="31">
        <v>40326.400000000001</v>
      </c>
      <c r="T13" s="70"/>
      <c r="U13" s="70"/>
      <c r="V13" s="70"/>
      <c r="W13" s="70"/>
      <c r="X13" s="70"/>
      <c r="Y13" s="160"/>
      <c r="Z13" s="70"/>
      <c r="AA13" s="31">
        <f t="shared" si="2"/>
        <v>0</v>
      </c>
    </row>
    <row r="14" spans="1:27" s="2" customFormat="1" x14ac:dyDescent="0.25">
      <c r="A14" s="15">
        <v>638</v>
      </c>
      <c r="B14" s="16" t="s">
        <v>190</v>
      </c>
      <c r="C14" s="17">
        <v>66121.399999999994</v>
      </c>
      <c r="D14" s="157">
        <f>D13</f>
        <v>83150</v>
      </c>
      <c r="E14" s="17">
        <f>E13</f>
        <v>40326.400000000001</v>
      </c>
      <c r="F14" s="19"/>
      <c r="G14" s="45">
        <f t="shared" si="0"/>
        <v>60.988424322534016</v>
      </c>
      <c r="H14" s="45">
        <f t="shared" si="1"/>
        <v>48.498376428141917</v>
      </c>
      <c r="I14" s="15">
        <v>638</v>
      </c>
      <c r="J14" s="16" t="s">
        <v>190</v>
      </c>
      <c r="K14" s="17">
        <f t="shared" ref="K14:P14" si="5">K13</f>
        <v>0</v>
      </c>
      <c r="L14" s="17">
        <f t="shared" si="5"/>
        <v>0</v>
      </c>
      <c r="M14" s="17">
        <f t="shared" si="5"/>
        <v>0</v>
      </c>
      <c r="N14" s="17">
        <f t="shared" si="5"/>
        <v>0</v>
      </c>
      <c r="O14" s="17">
        <f t="shared" si="5"/>
        <v>0</v>
      </c>
      <c r="P14" s="17">
        <f t="shared" si="5"/>
        <v>0</v>
      </c>
      <c r="Q14" s="61">
        <v>638</v>
      </c>
      <c r="R14" s="54" t="s">
        <v>190</v>
      </c>
      <c r="S14" s="32">
        <f>S13</f>
        <v>40326.400000000001</v>
      </c>
      <c r="T14" s="71">
        <f t="shared" ref="T14:AA14" si="6">T13</f>
        <v>0</v>
      </c>
      <c r="U14" s="71">
        <f t="shared" si="6"/>
        <v>0</v>
      </c>
      <c r="V14" s="71">
        <f t="shared" si="6"/>
        <v>0</v>
      </c>
      <c r="W14" s="71">
        <f t="shared" si="6"/>
        <v>0</v>
      </c>
      <c r="X14" s="71">
        <f t="shared" si="6"/>
        <v>0</v>
      </c>
      <c r="Y14" s="161">
        <f t="shared" si="6"/>
        <v>0</v>
      </c>
      <c r="Z14" s="71">
        <f t="shared" si="6"/>
        <v>0</v>
      </c>
      <c r="AA14" s="71">
        <f t="shared" si="6"/>
        <v>0</v>
      </c>
    </row>
    <row r="15" spans="1:27" x14ac:dyDescent="0.25">
      <c r="A15" s="13">
        <v>641320</v>
      </c>
      <c r="B15" s="14" t="s">
        <v>0</v>
      </c>
      <c r="C15" s="12">
        <v>19.52</v>
      </c>
      <c r="D15" s="80">
        <v>130</v>
      </c>
      <c r="E15" s="12">
        <v>31.05</v>
      </c>
      <c r="G15" s="44">
        <f t="shared" si="0"/>
        <v>159.0676229508197</v>
      </c>
      <c r="H15" s="44">
        <f t="shared" si="1"/>
        <v>23.884615384615383</v>
      </c>
      <c r="I15" s="13">
        <v>641320</v>
      </c>
      <c r="J15" s="14" t="s">
        <v>0</v>
      </c>
      <c r="K15" s="12"/>
      <c r="L15" s="12"/>
      <c r="M15" s="12"/>
      <c r="N15" s="12"/>
      <c r="O15" s="12"/>
      <c r="P15" s="12"/>
      <c r="Q15" s="60">
        <v>641320</v>
      </c>
      <c r="R15" s="53" t="s">
        <v>0</v>
      </c>
      <c r="S15" s="70"/>
      <c r="T15" s="31"/>
      <c r="U15" s="31">
        <v>31.05</v>
      </c>
      <c r="V15" s="31"/>
      <c r="W15" s="31"/>
      <c r="X15" s="31"/>
      <c r="Y15" s="160"/>
      <c r="Z15" s="31"/>
      <c r="AA15" s="31">
        <f t="shared" si="2"/>
        <v>0</v>
      </c>
    </row>
    <row r="16" spans="1:27" s="2" customFormat="1" x14ac:dyDescent="0.25">
      <c r="A16" s="15">
        <v>641</v>
      </c>
      <c r="B16" s="16" t="s">
        <v>10</v>
      </c>
      <c r="C16" s="17">
        <f>C15</f>
        <v>19.52</v>
      </c>
      <c r="D16" s="130">
        <f>D15</f>
        <v>130</v>
      </c>
      <c r="E16" s="17">
        <f>E15</f>
        <v>31.05</v>
      </c>
      <c r="F16" s="19">
        <f>F15</f>
        <v>0</v>
      </c>
      <c r="G16" s="45">
        <f t="shared" si="0"/>
        <v>159.0676229508197</v>
      </c>
      <c r="H16" s="45">
        <f t="shared" si="1"/>
        <v>23.884615384615383</v>
      </c>
      <c r="I16" s="15">
        <v>641</v>
      </c>
      <c r="J16" s="16" t="s">
        <v>10</v>
      </c>
      <c r="K16" s="17">
        <f t="shared" ref="K16:P16" si="7">K15</f>
        <v>0</v>
      </c>
      <c r="L16" s="17">
        <f t="shared" si="7"/>
        <v>0</v>
      </c>
      <c r="M16" s="17">
        <f t="shared" si="7"/>
        <v>0</v>
      </c>
      <c r="N16" s="17">
        <f t="shared" si="7"/>
        <v>0</v>
      </c>
      <c r="O16" s="17">
        <f t="shared" si="7"/>
        <v>0</v>
      </c>
      <c r="P16" s="17">
        <f t="shared" si="7"/>
        <v>0</v>
      </c>
      <c r="Q16" s="61">
        <v>641</v>
      </c>
      <c r="R16" s="54" t="s">
        <v>10</v>
      </c>
      <c r="S16" s="71">
        <f>S15</f>
        <v>0</v>
      </c>
      <c r="T16" s="32">
        <f t="shared" ref="T16:AA16" si="8">T15</f>
        <v>0</v>
      </c>
      <c r="U16" s="32">
        <f t="shared" si="8"/>
        <v>31.05</v>
      </c>
      <c r="V16" s="32">
        <f t="shared" si="8"/>
        <v>0</v>
      </c>
      <c r="W16" s="32">
        <f t="shared" si="8"/>
        <v>0</v>
      </c>
      <c r="X16" s="32">
        <f t="shared" si="8"/>
        <v>0</v>
      </c>
      <c r="Y16" s="161">
        <f t="shared" si="8"/>
        <v>0</v>
      </c>
      <c r="Z16" s="32">
        <f t="shared" si="8"/>
        <v>0</v>
      </c>
      <c r="AA16" s="32">
        <f t="shared" si="8"/>
        <v>0</v>
      </c>
    </row>
    <row r="17" spans="1:27" x14ac:dyDescent="0.25">
      <c r="A17" s="13">
        <v>661510</v>
      </c>
      <c r="B17" s="14" t="s">
        <v>1</v>
      </c>
      <c r="C17" s="12">
        <v>10404.76</v>
      </c>
      <c r="D17" s="80">
        <v>11000</v>
      </c>
      <c r="E17" s="12">
        <v>9940.5400000000009</v>
      </c>
      <c r="G17" s="44">
        <f t="shared" si="0"/>
        <v>95.538388199247265</v>
      </c>
      <c r="H17" s="44">
        <f t="shared" si="1"/>
        <v>90.368545454545455</v>
      </c>
      <c r="I17" s="13">
        <v>661510</v>
      </c>
      <c r="J17" s="14" t="s">
        <v>1</v>
      </c>
      <c r="K17" s="12"/>
      <c r="L17" s="12"/>
      <c r="M17" s="12"/>
      <c r="N17" s="12"/>
      <c r="O17" s="12"/>
      <c r="P17" s="12"/>
      <c r="Q17" s="60">
        <v>661510</v>
      </c>
      <c r="R17" s="53" t="s">
        <v>1</v>
      </c>
      <c r="S17" s="70"/>
      <c r="T17" s="31">
        <v>9940.5400000000009</v>
      </c>
      <c r="U17" s="31"/>
      <c r="V17" s="31"/>
      <c r="W17" s="31"/>
      <c r="X17" s="31"/>
      <c r="Y17" s="160"/>
      <c r="Z17" s="31"/>
      <c r="AA17" s="31">
        <f t="shared" si="2"/>
        <v>0</v>
      </c>
    </row>
    <row r="18" spans="1:27" s="2" customFormat="1" x14ac:dyDescent="0.25">
      <c r="A18" s="15">
        <v>661</v>
      </c>
      <c r="B18" s="16" t="s">
        <v>11</v>
      </c>
      <c r="C18" s="17">
        <f>C17</f>
        <v>10404.76</v>
      </c>
      <c r="D18" s="130">
        <f>D17</f>
        <v>11000</v>
      </c>
      <c r="E18" s="17">
        <f>E17</f>
        <v>9940.5400000000009</v>
      </c>
      <c r="F18" s="19">
        <f>F17</f>
        <v>0</v>
      </c>
      <c r="G18" s="45">
        <f t="shared" si="0"/>
        <v>95.538388199247265</v>
      </c>
      <c r="H18" s="45">
        <f t="shared" si="1"/>
        <v>90.368545454545455</v>
      </c>
      <c r="I18" s="15">
        <v>661</v>
      </c>
      <c r="J18" s="16" t="s">
        <v>11</v>
      </c>
      <c r="K18" s="17">
        <f t="shared" ref="K18:P18" si="9">K17</f>
        <v>0</v>
      </c>
      <c r="L18" s="17">
        <f t="shared" si="9"/>
        <v>0</v>
      </c>
      <c r="M18" s="17">
        <f t="shared" si="9"/>
        <v>0</v>
      </c>
      <c r="N18" s="17">
        <f t="shared" si="9"/>
        <v>0</v>
      </c>
      <c r="O18" s="17">
        <f t="shared" si="9"/>
        <v>0</v>
      </c>
      <c r="P18" s="17">
        <f t="shared" si="9"/>
        <v>0</v>
      </c>
      <c r="Q18" s="61">
        <v>661</v>
      </c>
      <c r="R18" s="54" t="s">
        <v>11</v>
      </c>
      <c r="S18" s="71">
        <f>S17</f>
        <v>0</v>
      </c>
      <c r="T18" s="32">
        <f>T17</f>
        <v>9940.5400000000009</v>
      </c>
      <c r="U18" s="32">
        <f t="shared" ref="U18:AA18" si="10">U17</f>
        <v>0</v>
      </c>
      <c r="V18" s="32">
        <f t="shared" si="10"/>
        <v>0</v>
      </c>
      <c r="W18" s="32">
        <f t="shared" si="10"/>
        <v>0</v>
      </c>
      <c r="X18" s="32">
        <f t="shared" si="10"/>
        <v>0</v>
      </c>
      <c r="Y18" s="161">
        <f t="shared" si="10"/>
        <v>0</v>
      </c>
      <c r="Z18" s="32">
        <f t="shared" si="10"/>
        <v>0</v>
      </c>
      <c r="AA18" s="32">
        <f t="shared" si="10"/>
        <v>0</v>
      </c>
    </row>
    <row r="19" spans="1:27" x14ac:dyDescent="0.25">
      <c r="A19" s="13">
        <v>663140</v>
      </c>
      <c r="B19" s="14" t="s">
        <v>2</v>
      </c>
      <c r="C19" s="12">
        <v>3.71</v>
      </c>
      <c r="D19" s="80">
        <v>1000</v>
      </c>
      <c r="E19" s="12">
        <v>1202.6500000000001</v>
      </c>
      <c r="G19" s="44">
        <f t="shared" si="0"/>
        <v>32416.442048517525</v>
      </c>
      <c r="H19" s="44">
        <f t="shared" si="1"/>
        <v>120.265</v>
      </c>
      <c r="I19" s="13">
        <v>663140</v>
      </c>
      <c r="J19" s="14" t="s">
        <v>2</v>
      </c>
      <c r="K19" s="12"/>
      <c r="L19" s="12"/>
      <c r="M19" s="12"/>
      <c r="N19" s="12"/>
      <c r="O19" s="12"/>
      <c r="P19" s="12"/>
      <c r="Q19" s="60">
        <v>663140</v>
      </c>
      <c r="R19" s="53" t="s">
        <v>2</v>
      </c>
      <c r="S19" s="70"/>
      <c r="T19" s="31"/>
      <c r="U19" s="31"/>
      <c r="V19" s="31"/>
      <c r="W19" s="31">
        <v>1202.6500000000001</v>
      </c>
      <c r="X19" s="31"/>
      <c r="Y19" s="160"/>
      <c r="Z19" s="31"/>
      <c r="AA19" s="31">
        <f t="shared" si="2"/>
        <v>0</v>
      </c>
    </row>
    <row r="20" spans="1:27" x14ac:dyDescent="0.25">
      <c r="A20" s="13">
        <v>663240</v>
      </c>
      <c r="B20" s="14" t="s">
        <v>196</v>
      </c>
      <c r="C20" s="12">
        <v>2360</v>
      </c>
      <c r="D20" s="80">
        <v>700</v>
      </c>
      <c r="E20" s="12">
        <v>170</v>
      </c>
      <c r="G20" s="44">
        <f t="shared" si="0"/>
        <v>7.2033898305084749</v>
      </c>
      <c r="H20" s="44">
        <f t="shared" si="1"/>
        <v>24.285714285714285</v>
      </c>
      <c r="I20" s="13">
        <v>663240</v>
      </c>
      <c r="J20" s="14" t="s">
        <v>196</v>
      </c>
      <c r="K20" s="12"/>
      <c r="L20" s="12"/>
      <c r="M20" s="12"/>
      <c r="N20" s="12"/>
      <c r="O20" s="12"/>
      <c r="P20" s="12"/>
      <c r="Q20" s="60">
        <v>663240</v>
      </c>
      <c r="R20" s="53" t="s">
        <v>196</v>
      </c>
      <c r="S20" s="70"/>
      <c r="T20" s="31"/>
      <c r="U20" s="31"/>
      <c r="V20" s="31"/>
      <c r="W20" s="31">
        <v>170</v>
      </c>
      <c r="X20" s="31"/>
      <c r="Y20" s="160"/>
      <c r="Z20" s="31"/>
      <c r="AA20" s="31">
        <f t="shared" si="2"/>
        <v>0</v>
      </c>
    </row>
    <row r="21" spans="1:27" s="2" customFormat="1" x14ac:dyDescent="0.25">
      <c r="A21" s="15">
        <v>663</v>
      </c>
      <c r="B21" s="16" t="s">
        <v>12</v>
      </c>
      <c r="C21" s="17">
        <f>C19+C20</f>
        <v>2363.71</v>
      </c>
      <c r="D21" s="130">
        <f>D19+D20</f>
        <v>1700</v>
      </c>
      <c r="E21" s="17">
        <f>E19+E20</f>
        <v>1372.65</v>
      </c>
      <c r="F21" s="19">
        <f>F19</f>
        <v>0</v>
      </c>
      <c r="G21" s="45">
        <f t="shared" si="0"/>
        <v>58.071844684838666</v>
      </c>
      <c r="H21" s="45">
        <f t="shared" si="1"/>
        <v>80.744117647058829</v>
      </c>
      <c r="I21" s="15">
        <v>663</v>
      </c>
      <c r="J21" s="16" t="s">
        <v>12</v>
      </c>
      <c r="K21" s="17">
        <f t="shared" ref="K21:P21" si="11">K19+K20</f>
        <v>0</v>
      </c>
      <c r="L21" s="17">
        <f t="shared" si="11"/>
        <v>0</v>
      </c>
      <c r="M21" s="17">
        <f t="shared" si="11"/>
        <v>0</v>
      </c>
      <c r="N21" s="17">
        <f t="shared" si="11"/>
        <v>0</v>
      </c>
      <c r="O21" s="17">
        <f t="shared" si="11"/>
        <v>0</v>
      </c>
      <c r="P21" s="17">
        <f t="shared" si="11"/>
        <v>0</v>
      </c>
      <c r="Q21" s="61">
        <v>663</v>
      </c>
      <c r="R21" s="54" t="s">
        <v>12</v>
      </c>
      <c r="S21" s="71">
        <f>S19+S20</f>
        <v>0</v>
      </c>
      <c r="T21" s="71">
        <f t="shared" ref="T21:Z21" si="12">T19+T20</f>
        <v>0</v>
      </c>
      <c r="U21" s="71">
        <f t="shared" si="12"/>
        <v>0</v>
      </c>
      <c r="V21" s="71">
        <f t="shared" si="12"/>
        <v>0</v>
      </c>
      <c r="W21" s="71">
        <f t="shared" si="12"/>
        <v>1372.65</v>
      </c>
      <c r="X21" s="71">
        <f t="shared" si="12"/>
        <v>0</v>
      </c>
      <c r="Y21" s="161">
        <f t="shared" si="12"/>
        <v>0</v>
      </c>
      <c r="Z21" s="71">
        <f t="shared" si="12"/>
        <v>0</v>
      </c>
      <c r="AA21" s="71">
        <f>AA19+AA20</f>
        <v>0</v>
      </c>
    </row>
    <row r="22" spans="1:27" x14ac:dyDescent="0.25">
      <c r="A22" s="13">
        <v>671110</v>
      </c>
      <c r="B22" s="14" t="s">
        <v>3</v>
      </c>
      <c r="C22" s="12">
        <v>78224.19</v>
      </c>
      <c r="D22" s="80">
        <v>76120</v>
      </c>
      <c r="E22" s="12">
        <v>68444.800000000003</v>
      </c>
      <c r="G22" s="44">
        <f t="shared" si="0"/>
        <v>87.49825341751702</v>
      </c>
      <c r="H22" s="44">
        <f t="shared" si="1"/>
        <v>89.916973200210194</v>
      </c>
      <c r="I22" s="13">
        <v>671110</v>
      </c>
      <c r="J22" s="14" t="s">
        <v>3</v>
      </c>
      <c r="K22" s="12"/>
      <c r="L22" s="12"/>
      <c r="M22" s="12">
        <v>65374.43</v>
      </c>
      <c r="N22" s="12">
        <v>1751.86</v>
      </c>
      <c r="O22" s="12"/>
      <c r="P22" s="12">
        <v>1318.51</v>
      </c>
      <c r="Q22" s="60">
        <v>671110</v>
      </c>
      <c r="R22" s="53" t="s">
        <v>3</v>
      </c>
      <c r="S22" s="70"/>
      <c r="T22" s="31"/>
      <c r="U22" s="31"/>
      <c r="V22" s="31"/>
      <c r="W22" s="31"/>
      <c r="X22" s="31"/>
      <c r="Y22" s="160"/>
      <c r="Z22" s="31"/>
      <c r="AA22" s="31">
        <f t="shared" si="2"/>
        <v>2.7284841053187847E-12</v>
      </c>
    </row>
    <row r="23" spans="1:27" x14ac:dyDescent="0.25">
      <c r="A23" s="13">
        <v>671210</v>
      </c>
      <c r="B23" s="14" t="s">
        <v>163</v>
      </c>
      <c r="C23" s="12">
        <v>1669.91</v>
      </c>
      <c r="D23" s="80">
        <v>5049</v>
      </c>
      <c r="E23" s="12">
        <v>4674.76</v>
      </c>
      <c r="G23" s="44">
        <f t="shared" si="0"/>
        <v>279.94083513482764</v>
      </c>
      <c r="H23" s="44">
        <f t="shared" si="1"/>
        <v>92.587839176074468</v>
      </c>
      <c r="I23" s="13">
        <v>671210</v>
      </c>
      <c r="J23" s="14" t="s">
        <v>163</v>
      </c>
      <c r="K23" s="12"/>
      <c r="L23" s="12"/>
      <c r="M23" s="12">
        <v>4674.76</v>
      </c>
      <c r="N23" s="12"/>
      <c r="O23" s="12"/>
      <c r="P23" s="12"/>
      <c r="Q23" s="60">
        <v>671210</v>
      </c>
      <c r="R23" s="14" t="s">
        <v>163</v>
      </c>
      <c r="S23" s="70"/>
      <c r="T23" s="31"/>
      <c r="U23" s="31"/>
      <c r="V23" s="31"/>
      <c r="W23" s="31"/>
      <c r="X23" s="31"/>
      <c r="Y23" s="160"/>
      <c r="Z23" s="31"/>
      <c r="AA23" s="31"/>
    </row>
    <row r="24" spans="1:27" s="2" customFormat="1" x14ac:dyDescent="0.25">
      <c r="A24" s="15">
        <v>671</v>
      </c>
      <c r="B24" s="16" t="s">
        <v>13</v>
      </c>
      <c r="C24" s="17">
        <f>C22+C23</f>
        <v>79894.100000000006</v>
      </c>
      <c r="D24" s="157">
        <f>D22+D23</f>
        <v>81169</v>
      </c>
      <c r="E24" s="17">
        <f>E22+E23</f>
        <v>73119.56</v>
      </c>
      <c r="F24" s="19">
        <f>F22</f>
        <v>0</v>
      </c>
      <c r="G24" s="45">
        <f t="shared" si="0"/>
        <v>91.520600394772572</v>
      </c>
      <c r="H24" s="45">
        <f t="shared" si="1"/>
        <v>90.083110547130062</v>
      </c>
      <c r="I24" s="15">
        <v>671</v>
      </c>
      <c r="J24" s="16" t="s">
        <v>13</v>
      </c>
      <c r="K24" s="17">
        <f t="shared" ref="K24:P24" si="13">K22+K23</f>
        <v>0</v>
      </c>
      <c r="L24" s="17">
        <f t="shared" si="13"/>
        <v>0</v>
      </c>
      <c r="M24" s="17">
        <f t="shared" si="13"/>
        <v>70049.19</v>
      </c>
      <c r="N24" s="17">
        <f t="shared" si="13"/>
        <v>1751.86</v>
      </c>
      <c r="O24" s="17">
        <f t="shared" si="13"/>
        <v>0</v>
      </c>
      <c r="P24" s="17">
        <f t="shared" si="13"/>
        <v>1318.51</v>
      </c>
      <c r="Q24" s="61">
        <v>671</v>
      </c>
      <c r="R24" s="54" t="s">
        <v>13</v>
      </c>
      <c r="S24" s="71">
        <f t="shared" ref="S24:AA24" si="14">S22+S23</f>
        <v>0</v>
      </c>
      <c r="T24" s="71">
        <f t="shared" si="14"/>
        <v>0</v>
      </c>
      <c r="U24" s="71">
        <f t="shared" si="14"/>
        <v>0</v>
      </c>
      <c r="V24" s="71">
        <f t="shared" si="14"/>
        <v>0</v>
      </c>
      <c r="W24" s="71">
        <f t="shared" si="14"/>
        <v>0</v>
      </c>
      <c r="X24" s="71">
        <f t="shared" si="14"/>
        <v>0</v>
      </c>
      <c r="Y24" s="161">
        <f t="shared" si="14"/>
        <v>0</v>
      </c>
      <c r="Z24" s="71">
        <f t="shared" si="14"/>
        <v>0</v>
      </c>
      <c r="AA24" s="71">
        <f t="shared" si="14"/>
        <v>2.7284841053187847E-12</v>
      </c>
    </row>
    <row r="25" spans="1:27" x14ac:dyDescent="0.25">
      <c r="A25" s="13">
        <v>683110</v>
      </c>
      <c r="B25" s="14" t="s">
        <v>4</v>
      </c>
      <c r="C25" s="12">
        <v>5735.4</v>
      </c>
      <c r="D25" s="80">
        <v>9500</v>
      </c>
      <c r="E25" s="12">
        <v>6402.1</v>
      </c>
      <c r="G25" s="44">
        <f t="shared" si="0"/>
        <v>111.62429821808419</v>
      </c>
      <c r="H25" s="44">
        <f t="shared" si="1"/>
        <v>67.390526315789472</v>
      </c>
      <c r="I25" s="13">
        <v>683110</v>
      </c>
      <c r="J25" s="14" t="s">
        <v>4</v>
      </c>
      <c r="K25" s="12"/>
      <c r="L25" s="12"/>
      <c r="M25" s="12"/>
      <c r="N25" s="12"/>
      <c r="O25" s="12"/>
      <c r="P25" s="12"/>
      <c r="Q25" s="60">
        <v>683110</v>
      </c>
      <c r="R25" s="53" t="s">
        <v>4</v>
      </c>
      <c r="S25" s="70"/>
      <c r="T25" s="31"/>
      <c r="U25" s="31"/>
      <c r="V25" s="31">
        <v>55.1</v>
      </c>
      <c r="W25" s="31">
        <v>450</v>
      </c>
      <c r="X25" s="31">
        <v>3074</v>
      </c>
      <c r="Y25" s="31"/>
      <c r="Z25" s="31">
        <v>483</v>
      </c>
      <c r="AA25" s="31">
        <v>2340</v>
      </c>
    </row>
    <row r="26" spans="1:27" s="2" customFormat="1" x14ac:dyDescent="0.25">
      <c r="A26" s="15">
        <v>683</v>
      </c>
      <c r="B26" s="16" t="s">
        <v>4</v>
      </c>
      <c r="C26" s="17">
        <f>C25</f>
        <v>5735.4</v>
      </c>
      <c r="D26" s="130">
        <f>D25</f>
        <v>9500</v>
      </c>
      <c r="E26" s="17">
        <f>E25</f>
        <v>6402.1</v>
      </c>
      <c r="F26" s="19">
        <f>F25</f>
        <v>0</v>
      </c>
      <c r="G26" s="45">
        <f t="shared" si="0"/>
        <v>111.62429821808419</v>
      </c>
      <c r="H26" s="45">
        <f t="shared" si="1"/>
        <v>67.390526315789472</v>
      </c>
      <c r="I26" s="15">
        <v>683</v>
      </c>
      <c r="J26" s="16" t="s">
        <v>4</v>
      </c>
      <c r="K26" s="17">
        <f t="shared" ref="K26:P26" si="15">K25</f>
        <v>0</v>
      </c>
      <c r="L26" s="17">
        <f t="shared" si="15"/>
        <v>0</v>
      </c>
      <c r="M26" s="17">
        <f t="shared" si="15"/>
        <v>0</v>
      </c>
      <c r="N26" s="17">
        <f t="shared" si="15"/>
        <v>0</v>
      </c>
      <c r="O26" s="17">
        <f t="shared" si="15"/>
        <v>0</v>
      </c>
      <c r="P26" s="17">
        <f t="shared" si="15"/>
        <v>0</v>
      </c>
      <c r="Q26" s="61">
        <v>683</v>
      </c>
      <c r="R26" s="54" t="s">
        <v>4</v>
      </c>
      <c r="S26" s="71">
        <f>S25</f>
        <v>0</v>
      </c>
      <c r="T26" s="32">
        <f t="shared" ref="T26:AA26" si="16">T25</f>
        <v>0</v>
      </c>
      <c r="U26" s="32">
        <f t="shared" si="16"/>
        <v>0</v>
      </c>
      <c r="V26" s="32">
        <f t="shared" si="16"/>
        <v>55.1</v>
      </c>
      <c r="W26" s="32">
        <f t="shared" si="16"/>
        <v>450</v>
      </c>
      <c r="X26" s="32">
        <f t="shared" si="16"/>
        <v>3074</v>
      </c>
      <c r="Y26" s="32">
        <f t="shared" si="16"/>
        <v>0</v>
      </c>
      <c r="Z26" s="32">
        <f t="shared" si="16"/>
        <v>483</v>
      </c>
      <c r="AA26" s="32">
        <f t="shared" si="16"/>
        <v>2340</v>
      </c>
    </row>
    <row r="27" spans="1:27" s="2" customFormat="1" x14ac:dyDescent="0.25">
      <c r="A27" s="15">
        <v>6</v>
      </c>
      <c r="B27" s="16" t="s">
        <v>14</v>
      </c>
      <c r="C27" s="17">
        <f>C12+C14+C16+C18+C21+C24+C26</f>
        <v>923860.35</v>
      </c>
      <c r="D27" s="17">
        <f>D12+D14+D16+D18+D21+D24+D26</f>
        <v>1164165</v>
      </c>
      <c r="E27" s="17">
        <f>E12+E14+E16+E18+E21+E24+E26</f>
        <v>1077420.0000000002</v>
      </c>
      <c r="F27" s="19" t="e">
        <f>#REF!+F12+F16+F18+F21+F24+F26</f>
        <v>#REF!</v>
      </c>
      <c r="G27" s="45">
        <f t="shared" si="0"/>
        <v>116.62152185663129</v>
      </c>
      <c r="H27" s="45">
        <f t="shared" si="1"/>
        <v>92.548736648155554</v>
      </c>
      <c r="I27" s="15">
        <v>6</v>
      </c>
      <c r="J27" s="16" t="s">
        <v>14</v>
      </c>
      <c r="K27" s="17">
        <f t="shared" ref="K27:P27" si="17">K12+K14+K16+K18+K21+K24+K26</f>
        <v>937222.42</v>
      </c>
      <c r="L27" s="17">
        <f t="shared" si="17"/>
        <v>9005.2800000000007</v>
      </c>
      <c r="M27" s="17">
        <f t="shared" si="17"/>
        <v>70049.19</v>
      </c>
      <c r="N27" s="17">
        <f t="shared" si="17"/>
        <v>1751.86</v>
      </c>
      <c r="O27" s="17">
        <f t="shared" si="17"/>
        <v>0</v>
      </c>
      <c r="P27" s="17">
        <f t="shared" si="17"/>
        <v>1318.51</v>
      </c>
      <c r="Q27" s="61">
        <v>6</v>
      </c>
      <c r="R27" s="54" t="s">
        <v>14</v>
      </c>
      <c r="S27" s="32">
        <f>S12+S14+S16+S18+S21+S24+S26</f>
        <v>40326.400000000001</v>
      </c>
      <c r="T27" s="71">
        <f t="shared" ref="T27:AA27" si="18">T12+T14+T16+T18+T21+T24+T26</f>
        <v>9940.5400000000009</v>
      </c>
      <c r="U27" s="71">
        <f t="shared" si="18"/>
        <v>31.05</v>
      </c>
      <c r="V27" s="71">
        <f t="shared" si="18"/>
        <v>55.1</v>
      </c>
      <c r="W27" s="71">
        <f t="shared" si="18"/>
        <v>1822.65</v>
      </c>
      <c r="X27" s="71">
        <f t="shared" si="18"/>
        <v>3074</v>
      </c>
      <c r="Y27" s="161">
        <f t="shared" si="18"/>
        <v>0</v>
      </c>
      <c r="Z27" s="71">
        <f t="shared" si="18"/>
        <v>483</v>
      </c>
      <c r="AA27" s="71">
        <f t="shared" si="18"/>
        <v>2339.9999999999554</v>
      </c>
    </row>
    <row r="28" spans="1:27" x14ac:dyDescent="0.25">
      <c r="A28" s="13">
        <v>722730</v>
      </c>
      <c r="B28" s="14" t="s">
        <v>141</v>
      </c>
      <c r="C28" s="12"/>
      <c r="D28" s="80">
        <v>713</v>
      </c>
      <c r="E28" s="12">
        <v>712.5</v>
      </c>
      <c r="G28" s="44">
        <f t="shared" si="0"/>
        <v>0</v>
      </c>
      <c r="H28" s="44">
        <f t="shared" si="1"/>
        <v>99.929873772791026</v>
      </c>
      <c r="I28" s="13">
        <v>722730</v>
      </c>
      <c r="J28" s="14" t="s">
        <v>15</v>
      </c>
      <c r="K28" s="12"/>
      <c r="L28" s="12"/>
      <c r="M28" s="12"/>
      <c r="N28" s="12"/>
      <c r="O28" s="12"/>
      <c r="P28" s="12"/>
      <c r="Q28" s="60">
        <v>721110</v>
      </c>
      <c r="R28" s="53" t="s">
        <v>15</v>
      </c>
      <c r="S28" s="31"/>
      <c r="T28" s="31"/>
      <c r="U28" s="31"/>
      <c r="V28" s="31">
        <v>712.5</v>
      </c>
      <c r="W28" s="31"/>
      <c r="X28" s="31"/>
      <c r="Y28" s="160"/>
      <c r="Z28" s="31"/>
      <c r="AA28" s="31">
        <f t="shared" si="2"/>
        <v>0</v>
      </c>
    </row>
    <row r="29" spans="1:27" s="2" customFormat="1" x14ac:dyDescent="0.25">
      <c r="A29" s="15">
        <v>722</v>
      </c>
      <c r="B29" s="16" t="s">
        <v>405</v>
      </c>
      <c r="C29" s="17">
        <f>C28</f>
        <v>0</v>
      </c>
      <c r="D29" s="130">
        <f t="shared" ref="D29:F30" si="19">D28</f>
        <v>713</v>
      </c>
      <c r="E29" s="17">
        <f t="shared" si="19"/>
        <v>712.5</v>
      </c>
      <c r="F29" s="19">
        <f t="shared" si="19"/>
        <v>0</v>
      </c>
      <c r="G29" s="45">
        <f t="shared" si="0"/>
        <v>0</v>
      </c>
      <c r="H29" s="45">
        <f t="shared" si="1"/>
        <v>99.929873772791026</v>
      </c>
      <c r="I29" s="15">
        <v>722</v>
      </c>
      <c r="J29" s="16" t="s">
        <v>16</v>
      </c>
      <c r="K29" s="17">
        <f>K28</f>
        <v>0</v>
      </c>
      <c r="L29" s="17">
        <f t="shared" ref="L29:P30" si="20">L28</f>
        <v>0</v>
      </c>
      <c r="M29" s="17">
        <f t="shared" si="20"/>
        <v>0</v>
      </c>
      <c r="N29" s="17">
        <f t="shared" si="20"/>
        <v>0</v>
      </c>
      <c r="O29" s="17">
        <f t="shared" si="20"/>
        <v>0</v>
      </c>
      <c r="P29" s="17">
        <f t="shared" si="20"/>
        <v>0</v>
      </c>
      <c r="Q29" s="61">
        <v>721</v>
      </c>
      <c r="R29" s="54" t="s">
        <v>16</v>
      </c>
      <c r="S29" s="32">
        <f>S28</f>
        <v>0</v>
      </c>
      <c r="T29" s="32">
        <f t="shared" ref="T29:AA30" si="21">T28</f>
        <v>0</v>
      </c>
      <c r="U29" s="32">
        <f t="shared" si="21"/>
        <v>0</v>
      </c>
      <c r="V29" s="32">
        <f t="shared" si="21"/>
        <v>712.5</v>
      </c>
      <c r="W29" s="32">
        <f t="shared" si="21"/>
        <v>0</v>
      </c>
      <c r="X29" s="32">
        <f t="shared" si="21"/>
        <v>0</v>
      </c>
      <c r="Y29" s="161">
        <f t="shared" si="21"/>
        <v>0</v>
      </c>
      <c r="Z29" s="32">
        <f t="shared" si="21"/>
        <v>0</v>
      </c>
      <c r="AA29" s="32">
        <f t="shared" si="21"/>
        <v>0</v>
      </c>
    </row>
    <row r="30" spans="1:27" s="2" customFormat="1" x14ac:dyDescent="0.25">
      <c r="A30" s="15">
        <v>7</v>
      </c>
      <c r="B30" s="16" t="s">
        <v>17</v>
      </c>
      <c r="C30" s="17">
        <f>C29</f>
        <v>0</v>
      </c>
      <c r="D30" s="17">
        <f t="shared" si="19"/>
        <v>713</v>
      </c>
      <c r="E30" s="17">
        <f t="shared" si="19"/>
        <v>712.5</v>
      </c>
      <c r="F30" s="19">
        <f t="shared" si="19"/>
        <v>0</v>
      </c>
      <c r="G30" s="45">
        <f t="shared" si="0"/>
        <v>0</v>
      </c>
      <c r="H30" s="45">
        <f t="shared" si="1"/>
        <v>99.929873772791026</v>
      </c>
      <c r="I30" s="15">
        <v>7</v>
      </c>
      <c r="J30" s="16" t="s">
        <v>17</v>
      </c>
      <c r="K30" s="17">
        <f>K29</f>
        <v>0</v>
      </c>
      <c r="L30" s="17">
        <f t="shared" si="20"/>
        <v>0</v>
      </c>
      <c r="M30" s="17">
        <f t="shared" si="20"/>
        <v>0</v>
      </c>
      <c r="N30" s="17">
        <f t="shared" si="20"/>
        <v>0</v>
      </c>
      <c r="O30" s="17">
        <f t="shared" si="20"/>
        <v>0</v>
      </c>
      <c r="P30" s="17">
        <f t="shared" si="20"/>
        <v>0</v>
      </c>
      <c r="Q30" s="61">
        <v>7</v>
      </c>
      <c r="R30" s="54" t="s">
        <v>17</v>
      </c>
      <c r="S30" s="32">
        <f>S29</f>
        <v>0</v>
      </c>
      <c r="T30" s="32">
        <f t="shared" si="21"/>
        <v>0</v>
      </c>
      <c r="U30" s="32">
        <f t="shared" si="21"/>
        <v>0</v>
      </c>
      <c r="V30" s="32">
        <f t="shared" si="21"/>
        <v>712.5</v>
      </c>
      <c r="W30" s="32">
        <f t="shared" si="21"/>
        <v>0</v>
      </c>
      <c r="X30" s="32">
        <f t="shared" si="21"/>
        <v>0</v>
      </c>
      <c r="Y30" s="161">
        <f t="shared" si="21"/>
        <v>0</v>
      </c>
      <c r="Z30" s="32">
        <f t="shared" si="21"/>
        <v>0</v>
      </c>
      <c r="AA30" s="32">
        <f t="shared" si="21"/>
        <v>0</v>
      </c>
    </row>
    <row r="31" spans="1:27" s="95" customFormat="1" x14ac:dyDescent="0.25">
      <c r="A31" s="90">
        <v>922110</v>
      </c>
      <c r="B31" s="91" t="s">
        <v>166</v>
      </c>
      <c r="C31" s="87"/>
      <c r="D31" s="100">
        <v>59851</v>
      </c>
      <c r="E31" s="87"/>
      <c r="F31" s="92"/>
      <c r="G31" s="99"/>
      <c r="H31" s="99"/>
      <c r="I31" s="90">
        <v>922110</v>
      </c>
      <c r="J31" s="91" t="s">
        <v>166</v>
      </c>
      <c r="K31" s="87"/>
      <c r="L31" s="87"/>
      <c r="M31" s="87"/>
      <c r="N31" s="87"/>
      <c r="O31" s="87"/>
      <c r="P31" s="87"/>
      <c r="Q31" s="93">
        <v>922110</v>
      </c>
      <c r="R31" s="91" t="s">
        <v>166</v>
      </c>
      <c r="S31" s="89"/>
      <c r="T31" s="89"/>
      <c r="U31" s="89"/>
      <c r="V31" s="89"/>
      <c r="W31" s="89"/>
      <c r="X31" s="89"/>
      <c r="Y31" s="173"/>
      <c r="Z31" s="89"/>
      <c r="AA31" s="89"/>
    </row>
    <row r="32" spans="1:27" s="2" customFormat="1" ht="15.75" x14ac:dyDescent="0.25">
      <c r="A32" s="15"/>
      <c r="B32" s="18" t="s">
        <v>5</v>
      </c>
      <c r="C32" s="17">
        <f>C27+C30</f>
        <v>923860.35</v>
      </c>
      <c r="D32" s="17">
        <f>D27+D30+D31</f>
        <v>1224729</v>
      </c>
      <c r="E32" s="17">
        <f>E27+E30</f>
        <v>1078132.5000000002</v>
      </c>
      <c r="F32" s="19" t="e">
        <f>F27+F30</f>
        <v>#REF!</v>
      </c>
      <c r="G32" s="45">
        <f t="shared" si="0"/>
        <v>116.69864390218719</v>
      </c>
      <c r="H32" s="45">
        <f t="shared" si="1"/>
        <v>88.030290782695616</v>
      </c>
      <c r="I32" s="15"/>
      <c r="J32" s="18" t="s">
        <v>5</v>
      </c>
      <c r="K32" s="17">
        <f t="shared" ref="K32:P32" si="22">K27+K30</f>
        <v>937222.42</v>
      </c>
      <c r="L32" s="17">
        <f t="shared" si="22"/>
        <v>9005.2800000000007</v>
      </c>
      <c r="M32" s="17">
        <f t="shared" si="22"/>
        <v>70049.19</v>
      </c>
      <c r="N32" s="17">
        <f t="shared" si="22"/>
        <v>1751.86</v>
      </c>
      <c r="O32" s="17">
        <f t="shared" si="22"/>
        <v>0</v>
      </c>
      <c r="P32" s="17">
        <f t="shared" si="22"/>
        <v>1318.51</v>
      </c>
      <c r="Q32" s="61"/>
      <c r="R32" s="54" t="s">
        <v>5</v>
      </c>
      <c r="S32" s="32">
        <f t="shared" ref="S32:AA32" si="23">S27+S30</f>
        <v>40326.400000000001</v>
      </c>
      <c r="T32" s="32">
        <f t="shared" si="23"/>
        <v>9940.5400000000009</v>
      </c>
      <c r="U32" s="32">
        <f t="shared" si="23"/>
        <v>31.05</v>
      </c>
      <c r="V32" s="32">
        <f t="shared" si="23"/>
        <v>767.6</v>
      </c>
      <c r="W32" s="32">
        <f t="shared" si="23"/>
        <v>1822.65</v>
      </c>
      <c r="X32" s="32">
        <f t="shared" si="23"/>
        <v>3074</v>
      </c>
      <c r="Y32" s="161">
        <f t="shared" si="23"/>
        <v>0</v>
      </c>
      <c r="Z32" s="32">
        <f t="shared" si="23"/>
        <v>483</v>
      </c>
      <c r="AA32" s="32">
        <f t="shared" si="23"/>
        <v>2339.9999999999554</v>
      </c>
    </row>
    <row r="33" spans="1:27" s="2" customFormat="1" ht="15.75" x14ac:dyDescent="0.25">
      <c r="A33" s="15"/>
      <c r="B33" s="18"/>
      <c r="C33" s="17"/>
      <c r="D33" s="17"/>
      <c r="E33" s="17"/>
      <c r="F33" s="19"/>
      <c r="G33" s="45"/>
      <c r="H33" s="45"/>
      <c r="I33" s="15"/>
      <c r="J33" s="18"/>
      <c r="K33" s="101"/>
      <c r="L33" s="101"/>
      <c r="M33" s="101"/>
      <c r="N33" s="101"/>
      <c r="O33" s="101"/>
      <c r="P33" s="101"/>
      <c r="Q33" s="61"/>
      <c r="R33" s="54"/>
      <c r="S33" s="102"/>
      <c r="T33" s="103"/>
      <c r="U33" s="103"/>
      <c r="V33" s="103"/>
      <c r="W33" s="103"/>
      <c r="X33" s="103"/>
      <c r="Y33" s="174"/>
      <c r="Z33" s="103"/>
      <c r="AA33" s="32"/>
    </row>
    <row r="34" spans="1:27" s="2" customFormat="1" x14ac:dyDescent="0.25">
      <c r="A34" s="361" t="str">
        <f>A1</f>
        <v>KOMERCIJALNA I TRGOVAČKA ŠKOLA BJELOVAR</v>
      </c>
      <c r="B34" s="361"/>
      <c r="C34" s="361"/>
      <c r="D34" s="361"/>
      <c r="E34" s="7"/>
      <c r="F34" s="11"/>
      <c r="G34" s="41"/>
      <c r="H34" s="7"/>
      <c r="I34" s="361" t="str">
        <f>A1</f>
        <v>KOMERCIJALNA I TRGOVAČKA ŠKOLA BJELOVAR</v>
      </c>
      <c r="J34" s="361"/>
      <c r="K34" s="361"/>
      <c r="L34" s="361"/>
      <c r="M34" s="7"/>
      <c r="N34" s="7"/>
      <c r="O34" s="7"/>
      <c r="P34" s="7"/>
      <c r="Q34" s="365" t="str">
        <f>A1</f>
        <v>KOMERCIJALNA I TRGOVAČKA ŠKOLA BJELOVAR</v>
      </c>
      <c r="R34" s="365"/>
      <c r="S34" s="365"/>
      <c r="T34" s="365"/>
      <c r="U34" s="34"/>
      <c r="V34" s="34"/>
      <c r="W34" s="28"/>
      <c r="X34" s="28"/>
      <c r="Y34" s="169"/>
      <c r="Z34" s="28"/>
      <c r="AA34" s="28"/>
    </row>
    <row r="35" spans="1:27" s="2" customFormat="1" x14ac:dyDescent="0.25">
      <c r="A35" s="370" t="str">
        <f>A2</f>
        <v>BJELOVAR, POLJANA DR. FRANJE TUĐMANA 9</v>
      </c>
      <c r="B35" s="370"/>
      <c r="C35" s="370"/>
      <c r="D35" s="370"/>
      <c r="E35" s="7"/>
      <c r="F35" s="11"/>
      <c r="G35" s="41"/>
      <c r="H35" s="24" t="s">
        <v>167</v>
      </c>
      <c r="I35" s="370" t="str">
        <f>A2</f>
        <v>BJELOVAR, POLJANA DR. FRANJE TUĐMANA 9</v>
      </c>
      <c r="J35" s="370"/>
      <c r="K35" s="370"/>
      <c r="L35" s="370"/>
      <c r="M35" s="7"/>
      <c r="N35" s="7"/>
      <c r="O35" s="7"/>
      <c r="P35" s="24" t="str">
        <f>H35</f>
        <v>str.2</v>
      </c>
      <c r="Q35" s="365" t="str">
        <f>A2</f>
        <v>BJELOVAR, POLJANA DR. FRANJE TUĐMANA 9</v>
      </c>
      <c r="R35" s="365"/>
      <c r="S35" s="365"/>
      <c r="T35" s="365"/>
      <c r="U35" s="34"/>
      <c r="V35" s="34"/>
      <c r="W35" s="28"/>
      <c r="X35" s="28"/>
      <c r="Y35" s="169"/>
      <c r="Z35" s="28"/>
      <c r="AA35" s="27" t="str">
        <f>P35</f>
        <v>str.2</v>
      </c>
    </row>
    <row r="36" spans="1:27" s="2" customFormat="1" x14ac:dyDescent="0.25">
      <c r="A36" s="35"/>
      <c r="B36" s="35"/>
      <c r="C36" s="35"/>
      <c r="D36" s="35"/>
      <c r="E36" s="7"/>
      <c r="F36" s="11"/>
      <c r="G36" s="41"/>
      <c r="H36" s="24"/>
      <c r="I36" s="35"/>
      <c r="J36" s="35"/>
      <c r="K36" s="35"/>
      <c r="L36" s="35"/>
      <c r="M36" s="7"/>
      <c r="N36" s="7"/>
      <c r="O36" s="7"/>
      <c r="P36" s="24"/>
      <c r="Q36" s="57"/>
      <c r="R36" s="57"/>
      <c r="S36" s="66"/>
      <c r="T36" s="57"/>
      <c r="U36" s="34"/>
      <c r="V36" s="34"/>
      <c r="W36" s="28"/>
      <c r="X36" s="28"/>
      <c r="Y36" s="169"/>
      <c r="Z36" s="28"/>
      <c r="AA36" s="27"/>
    </row>
    <row r="37" spans="1:27" s="2" customFormat="1" ht="15.75" x14ac:dyDescent="0.3">
      <c r="A37" s="20"/>
      <c r="B37" s="366" t="str">
        <f>B4</f>
        <v>IZVJEŠTAJ O IZVRŠENJU FINANCIJSKOG PLANA  I - XII 2024.</v>
      </c>
      <c r="C37" s="366"/>
      <c r="D37" s="366"/>
      <c r="E37" s="366"/>
      <c r="F37" s="366"/>
      <c r="G37" s="366"/>
      <c r="H37" s="366"/>
      <c r="I37" s="20"/>
      <c r="J37" s="366" t="str">
        <f>B4</f>
        <v>IZVJEŠTAJ O IZVRŠENJU FINANCIJSKOG PLANA  I - XII 2024.</v>
      </c>
      <c r="K37" s="366"/>
      <c r="L37" s="366"/>
      <c r="M37" s="366"/>
      <c r="N37" s="366"/>
      <c r="O37" s="366"/>
      <c r="P37" s="366"/>
      <c r="Q37" s="57"/>
      <c r="R37" s="366" t="str">
        <f>B4</f>
        <v>IZVJEŠTAJ O IZVRŠENJU FINANCIJSKOG PLANA  I - XII 2024.</v>
      </c>
      <c r="S37" s="366"/>
      <c r="T37" s="366"/>
      <c r="U37" s="366"/>
      <c r="V37" s="366"/>
      <c r="W37" s="366"/>
      <c r="X37" s="366"/>
      <c r="Y37" s="366"/>
      <c r="Z37" s="366"/>
      <c r="AA37" s="366"/>
    </row>
    <row r="38" spans="1:27" s="2" customFormat="1" x14ac:dyDescent="0.25">
      <c r="A38" s="1"/>
      <c r="B38" s="3"/>
      <c r="C38" s="7"/>
      <c r="D38" s="7"/>
      <c r="E38" s="7"/>
      <c r="F38" s="11"/>
      <c r="G38" s="41"/>
      <c r="H38" s="7"/>
      <c r="I38" s="1"/>
      <c r="J38" s="3"/>
      <c r="K38" s="7"/>
      <c r="L38" s="7"/>
      <c r="M38" s="7"/>
      <c r="N38" s="7"/>
      <c r="O38" s="7"/>
      <c r="P38" s="7"/>
      <c r="Q38" s="58"/>
      <c r="R38" s="50"/>
      <c r="S38" s="67"/>
      <c r="T38" s="28"/>
      <c r="U38" s="28"/>
      <c r="V38" s="28"/>
      <c r="W38" s="28"/>
      <c r="X38" s="28"/>
      <c r="Y38" s="169"/>
      <c r="Z38" s="28"/>
      <c r="AA38" s="28"/>
    </row>
    <row r="39" spans="1:27" s="2" customFormat="1" ht="14.45" customHeight="1" x14ac:dyDescent="0.25">
      <c r="A39" s="4"/>
      <c r="B39" s="9"/>
      <c r="C39" s="36" t="str">
        <f t="shared" ref="C39:E40" si="24">C6</f>
        <v>IZVRŠENO</v>
      </c>
      <c r="D39" s="36" t="str">
        <f t="shared" si="24"/>
        <v>PLAN</v>
      </c>
      <c r="E39" s="36" t="str">
        <f t="shared" si="24"/>
        <v>IZVRŠENO</v>
      </c>
      <c r="F39" s="11"/>
      <c r="G39" s="42" t="str">
        <f>G6</f>
        <v>INDEKS</v>
      </c>
      <c r="H39" s="42" t="str">
        <f>H6</f>
        <v xml:space="preserve">INDEKS </v>
      </c>
      <c r="I39" s="4"/>
      <c r="J39" s="9"/>
      <c r="K39" s="362" t="str">
        <f>K6</f>
        <v>DRŽAVNI PRORAČUN</v>
      </c>
      <c r="L39" s="363"/>
      <c r="M39" s="362" t="str">
        <f>M6</f>
        <v>ŽUPANIJSKI PRORAČUN</v>
      </c>
      <c r="N39" s="364"/>
      <c r="O39" s="364"/>
      <c r="P39" s="363"/>
      <c r="Q39" s="59"/>
      <c r="R39" s="51"/>
      <c r="S39" s="367" t="str">
        <f>S6</f>
        <v>VLASTITI PRIHODI</v>
      </c>
      <c r="T39" s="368"/>
      <c r="U39" s="368"/>
      <c r="V39" s="368"/>
      <c r="W39" s="369"/>
      <c r="X39" s="368" t="str">
        <f>X6</f>
        <v>OSTALI PRIHODI</v>
      </c>
      <c r="Y39" s="368"/>
      <c r="Z39" s="368"/>
      <c r="AA39" s="369"/>
    </row>
    <row r="40" spans="1:27" s="2" customFormat="1" x14ac:dyDescent="0.25">
      <c r="A40" s="6" t="s">
        <v>6</v>
      </c>
      <c r="B40" s="10" t="s">
        <v>7</v>
      </c>
      <c r="C40" s="37" t="str">
        <f t="shared" si="24"/>
        <v>I - XII 2023.</v>
      </c>
      <c r="D40" s="37" t="str">
        <f t="shared" si="24"/>
        <v>2024.</v>
      </c>
      <c r="E40" s="37" t="str">
        <f t="shared" si="24"/>
        <v>I - XII 2024.</v>
      </c>
      <c r="F40" s="11"/>
      <c r="G40" s="43" t="str">
        <f>G7</f>
        <v>2024/2023.</v>
      </c>
      <c r="H40" s="43" t="str">
        <f>H7</f>
        <v>IZVR / PLAN</v>
      </c>
      <c r="I40" s="6" t="s">
        <v>6</v>
      </c>
      <c r="J40" s="10" t="s">
        <v>7</v>
      </c>
      <c r="K40" s="38" t="str">
        <f>K7</f>
        <v>RIZNICA</v>
      </c>
      <c r="L40" s="38" t="str">
        <f>L7</f>
        <v>OSTALO</v>
      </c>
      <c r="M40" s="38" t="str">
        <f>M7</f>
        <v>DECENTRALIZ.</v>
      </c>
      <c r="N40" s="38" t="str">
        <f>N7</f>
        <v>e-tehničar</v>
      </c>
      <c r="O40" s="38" t="str">
        <f>O7</f>
        <v>shema šk.voće</v>
      </c>
      <c r="P40" s="38" t="str">
        <f>P7</f>
        <v>OSTALO</v>
      </c>
      <c r="Q40" s="49" t="s">
        <v>6</v>
      </c>
      <c r="R40" s="52" t="s">
        <v>7</v>
      </c>
      <c r="S40" s="68" t="str">
        <f>S7</f>
        <v>ERASMUS+</v>
      </c>
      <c r="T40" s="29" t="str">
        <f>T7</f>
        <v>ZAKUP</v>
      </c>
      <c r="U40" s="29" t="str">
        <f>U7</f>
        <v>KAMATA</v>
      </c>
      <c r="V40" s="29" t="str">
        <f>V7</f>
        <v>ŠTETE</v>
      </c>
      <c r="W40" s="40" t="str">
        <f>W7</f>
        <v>OSTALO</v>
      </c>
      <c r="X40" s="40" t="str">
        <f>X7</f>
        <v>KAZALIŠTE</v>
      </c>
      <c r="Y40" s="170" t="str">
        <f>Y7</f>
        <v>IZLETI</v>
      </c>
      <c r="Z40" s="29" t="str">
        <f>Z7</f>
        <v>OSIGURANJE</v>
      </c>
      <c r="AA40" s="29" t="str">
        <f>AA7</f>
        <v>OSTALO</v>
      </c>
    </row>
    <row r="41" spans="1:27" x14ac:dyDescent="0.25">
      <c r="A41" s="13">
        <v>311111</v>
      </c>
      <c r="B41" s="14" t="s">
        <v>19</v>
      </c>
      <c r="C41" s="12">
        <v>607171.25</v>
      </c>
      <c r="D41" s="80"/>
      <c r="E41" s="12">
        <v>750869.26</v>
      </c>
      <c r="G41" s="44">
        <f t="shared" ref="G41:G66" si="25">IF(C41&lt;&gt;0,E41/C41*100,0)</f>
        <v>123.66680075843513</v>
      </c>
      <c r="H41" s="44">
        <f t="shared" ref="H41:H66" si="26">IF(D41&lt;&gt;0,E41/D41*100,0)</f>
        <v>0</v>
      </c>
      <c r="I41" s="13">
        <v>311111</v>
      </c>
      <c r="J41" s="14" t="s">
        <v>19</v>
      </c>
      <c r="K41" s="25">
        <v>750869.26</v>
      </c>
      <c r="L41" s="25"/>
      <c r="M41" s="25"/>
      <c r="N41" s="25"/>
      <c r="O41" s="25"/>
      <c r="P41" s="25"/>
      <c r="Q41" s="60">
        <v>311111</v>
      </c>
      <c r="R41" s="53" t="s">
        <v>19</v>
      </c>
      <c r="S41" s="69"/>
      <c r="T41" s="30"/>
      <c r="U41" s="30"/>
      <c r="V41" s="30"/>
      <c r="W41" s="30"/>
      <c r="X41" s="30"/>
      <c r="Y41" s="171"/>
      <c r="Z41" s="30"/>
      <c r="AA41" s="31">
        <f>E41-K41-L41-M41-N41-O41-P41-S41-T41-U41-V41-W41-X41-Y41-Z41</f>
        <v>0</v>
      </c>
    </row>
    <row r="42" spans="1:27" x14ac:dyDescent="0.25">
      <c r="A42" s="13">
        <v>311131</v>
      </c>
      <c r="B42" s="14" t="s">
        <v>180</v>
      </c>
      <c r="C42" s="12"/>
      <c r="D42" s="80"/>
      <c r="E42" s="12">
        <v>453.01</v>
      </c>
      <c r="G42" s="44"/>
      <c r="H42" s="44"/>
      <c r="I42" s="13">
        <v>311131</v>
      </c>
      <c r="J42" s="14" t="s">
        <v>180</v>
      </c>
      <c r="K42" s="25"/>
      <c r="L42" s="25">
        <v>453.01</v>
      </c>
      <c r="M42" s="25"/>
      <c r="N42" s="25"/>
      <c r="O42" s="25"/>
      <c r="P42" s="25"/>
      <c r="Q42" s="60">
        <v>311131</v>
      </c>
      <c r="R42" s="53" t="s">
        <v>180</v>
      </c>
      <c r="S42" s="69"/>
      <c r="T42" s="30"/>
      <c r="U42" s="30"/>
      <c r="V42" s="30"/>
      <c r="W42" s="30"/>
      <c r="X42" s="30"/>
      <c r="Y42" s="171"/>
      <c r="Z42" s="30"/>
      <c r="AA42" s="31">
        <f>E42-K42-L42-M42-N42-O42-P42-S42-T42-U42-V42-W42-X42-Y42-Z42</f>
        <v>0</v>
      </c>
    </row>
    <row r="43" spans="1:27" x14ac:dyDescent="0.25">
      <c r="A43" s="13">
        <v>311311</v>
      </c>
      <c r="B43" s="14" t="s">
        <v>20</v>
      </c>
      <c r="C43" s="12">
        <v>18410.29</v>
      </c>
      <c r="D43" s="80"/>
      <c r="E43" s="12">
        <v>35826.839999999997</v>
      </c>
      <c r="G43" s="44">
        <f t="shared" si="25"/>
        <v>194.60225775911186</v>
      </c>
      <c r="H43" s="44">
        <f t="shared" si="26"/>
        <v>0</v>
      </c>
      <c r="I43" s="13">
        <v>311311</v>
      </c>
      <c r="J43" s="14" t="s">
        <v>20</v>
      </c>
      <c r="K43" s="12">
        <v>35826.839999999997</v>
      </c>
      <c r="L43" s="12"/>
      <c r="M43" s="12"/>
      <c r="N43" s="12"/>
      <c r="O43" s="12"/>
      <c r="P43" s="12"/>
      <c r="Q43" s="60">
        <v>311311</v>
      </c>
      <c r="R43" s="53" t="s">
        <v>20</v>
      </c>
      <c r="S43" s="70"/>
      <c r="T43" s="31"/>
      <c r="U43" s="31"/>
      <c r="V43" s="31"/>
      <c r="W43" s="31"/>
      <c r="X43" s="31"/>
      <c r="Y43" s="160"/>
      <c r="Z43" s="31"/>
      <c r="AA43" s="31">
        <f t="shared" ref="AA43:AA66" si="27">E43-K43-L43-M43-N43-O43-P43-S43-T43-U43-V43-W43-X43-Y43-Z43</f>
        <v>0</v>
      </c>
    </row>
    <row r="44" spans="1:27" s="2" customFormat="1" x14ac:dyDescent="0.25">
      <c r="A44" s="15">
        <v>311</v>
      </c>
      <c r="B44" s="16" t="s">
        <v>21</v>
      </c>
      <c r="C44" s="17">
        <f>SUM(C41:C43)</f>
        <v>625581.54</v>
      </c>
      <c r="D44" s="87">
        <v>802978</v>
      </c>
      <c r="E44" s="17">
        <f>SUM(E41:E43)</f>
        <v>787149.11</v>
      </c>
      <c r="F44" s="19">
        <f>F41+F43</f>
        <v>0</v>
      </c>
      <c r="G44" s="45">
        <f t="shared" si="25"/>
        <v>125.826780310685</v>
      </c>
      <c r="H44" s="45">
        <f t="shared" si="26"/>
        <v>98.02872681443327</v>
      </c>
      <c r="I44" s="15">
        <v>311</v>
      </c>
      <c r="J44" s="16" t="s">
        <v>21</v>
      </c>
      <c r="K44" s="17">
        <f t="shared" ref="K44:P44" si="28">SUM(K41:K43)</f>
        <v>786696.1</v>
      </c>
      <c r="L44" s="17">
        <f t="shared" si="28"/>
        <v>453.01</v>
      </c>
      <c r="M44" s="17">
        <f t="shared" si="28"/>
        <v>0</v>
      </c>
      <c r="N44" s="17">
        <f t="shared" si="28"/>
        <v>0</v>
      </c>
      <c r="O44" s="17">
        <f t="shared" si="28"/>
        <v>0</v>
      </c>
      <c r="P44" s="17">
        <f t="shared" si="28"/>
        <v>0</v>
      </c>
      <c r="Q44" s="61">
        <v>311</v>
      </c>
      <c r="R44" s="54" t="s">
        <v>21</v>
      </c>
      <c r="S44" s="71">
        <f>SUM(S41:S43)</f>
        <v>0</v>
      </c>
      <c r="T44" s="71">
        <f t="shared" ref="T44:AA44" si="29">SUM(T41:T43)</f>
        <v>0</v>
      </c>
      <c r="U44" s="71">
        <f t="shared" si="29"/>
        <v>0</v>
      </c>
      <c r="V44" s="71">
        <f t="shared" si="29"/>
        <v>0</v>
      </c>
      <c r="W44" s="71">
        <f t="shared" si="29"/>
        <v>0</v>
      </c>
      <c r="X44" s="71">
        <f t="shared" si="29"/>
        <v>0</v>
      </c>
      <c r="Y44" s="161">
        <f t="shared" si="29"/>
        <v>0</v>
      </c>
      <c r="Z44" s="71">
        <f t="shared" si="29"/>
        <v>0</v>
      </c>
      <c r="AA44" s="71">
        <f t="shared" si="29"/>
        <v>0</v>
      </c>
    </row>
    <row r="45" spans="1:27" x14ac:dyDescent="0.25">
      <c r="A45" s="13">
        <v>312121</v>
      </c>
      <c r="B45" s="14" t="s">
        <v>22</v>
      </c>
      <c r="C45" s="12">
        <v>13543.45</v>
      </c>
      <c r="D45" s="12"/>
      <c r="E45" s="12">
        <v>17119.900000000001</v>
      </c>
      <c r="G45" s="44">
        <f t="shared" si="25"/>
        <v>126.4072300632409</v>
      </c>
      <c r="H45" s="44">
        <f t="shared" si="26"/>
        <v>0</v>
      </c>
      <c r="I45" s="13">
        <v>312121</v>
      </c>
      <c r="J45" s="14" t="s">
        <v>22</v>
      </c>
      <c r="K45" s="12">
        <v>17119.900000000001</v>
      </c>
      <c r="L45" s="12"/>
      <c r="M45" s="12"/>
      <c r="N45" s="12"/>
      <c r="O45" s="12"/>
      <c r="P45" s="12"/>
      <c r="Q45" s="60">
        <v>312121</v>
      </c>
      <c r="R45" s="53" t="s">
        <v>22</v>
      </c>
      <c r="S45" s="70"/>
      <c r="T45" s="31"/>
      <c r="U45" s="31"/>
      <c r="V45" s="31"/>
      <c r="W45" s="31"/>
      <c r="X45" s="31"/>
      <c r="Y45" s="160"/>
      <c r="Z45" s="31"/>
      <c r="AA45" s="31">
        <f t="shared" si="27"/>
        <v>0</v>
      </c>
    </row>
    <row r="46" spans="1:27" x14ac:dyDescent="0.25">
      <c r="A46" s="13">
        <v>312131</v>
      </c>
      <c r="B46" s="14" t="s">
        <v>23</v>
      </c>
      <c r="C46" s="12">
        <v>1000</v>
      </c>
      <c r="D46" s="12"/>
      <c r="E46" s="12">
        <v>900</v>
      </c>
      <c r="G46" s="44">
        <f t="shared" si="25"/>
        <v>90</v>
      </c>
      <c r="H46" s="44">
        <f t="shared" si="26"/>
        <v>0</v>
      </c>
      <c r="I46" s="13">
        <v>312131</v>
      </c>
      <c r="J46" s="14" t="s">
        <v>23</v>
      </c>
      <c r="K46" s="12">
        <v>900</v>
      </c>
      <c r="L46" s="17"/>
      <c r="M46" s="17"/>
      <c r="N46" s="17"/>
      <c r="O46" s="17"/>
      <c r="P46" s="12"/>
      <c r="Q46" s="60">
        <v>312131</v>
      </c>
      <c r="R46" s="53" t="s">
        <v>23</v>
      </c>
      <c r="S46" s="71"/>
      <c r="T46" s="32"/>
      <c r="U46" s="32"/>
      <c r="V46" s="32"/>
      <c r="W46" s="32"/>
      <c r="X46" s="32"/>
      <c r="Y46" s="161"/>
      <c r="Z46" s="32"/>
      <c r="AA46" s="31">
        <f t="shared" si="27"/>
        <v>0</v>
      </c>
    </row>
    <row r="47" spans="1:27" x14ac:dyDescent="0.25">
      <c r="A47" s="13">
        <v>312141</v>
      </c>
      <c r="B47" s="14" t="s">
        <v>24</v>
      </c>
      <c r="C47" s="12"/>
      <c r="D47" s="12"/>
      <c r="E47" s="12"/>
      <c r="G47" s="44">
        <f t="shared" si="25"/>
        <v>0</v>
      </c>
      <c r="H47" s="44">
        <f t="shared" si="26"/>
        <v>0</v>
      </c>
      <c r="I47" s="13">
        <v>312141</v>
      </c>
      <c r="J47" s="14" t="s">
        <v>24</v>
      </c>
      <c r="K47" s="12"/>
      <c r="L47" s="12"/>
      <c r="M47" s="12"/>
      <c r="N47" s="12"/>
      <c r="O47" s="12"/>
      <c r="P47" s="12"/>
      <c r="Q47" s="60">
        <v>312141</v>
      </c>
      <c r="R47" s="53" t="s">
        <v>24</v>
      </c>
      <c r="S47" s="70"/>
      <c r="T47" s="31"/>
      <c r="U47" s="31"/>
      <c r="V47" s="31"/>
      <c r="W47" s="31"/>
      <c r="X47" s="31"/>
      <c r="Y47" s="160"/>
      <c r="Z47" s="31"/>
      <c r="AA47" s="31">
        <f t="shared" si="27"/>
        <v>0</v>
      </c>
    </row>
    <row r="48" spans="1:27" x14ac:dyDescent="0.25">
      <c r="A48" s="13">
        <v>312151</v>
      </c>
      <c r="B48" s="14" t="s">
        <v>25</v>
      </c>
      <c r="C48" s="12"/>
      <c r="D48" s="12"/>
      <c r="E48" s="12">
        <v>662.16</v>
      </c>
      <c r="G48" s="44">
        <f t="shared" si="25"/>
        <v>0</v>
      </c>
      <c r="H48" s="44">
        <f t="shared" si="26"/>
        <v>0</v>
      </c>
      <c r="I48" s="13">
        <v>312151</v>
      </c>
      <c r="J48" s="14" t="s">
        <v>25</v>
      </c>
      <c r="K48" s="12">
        <v>662.16</v>
      </c>
      <c r="L48" s="17"/>
      <c r="M48" s="17"/>
      <c r="N48" s="17"/>
      <c r="O48" s="17"/>
      <c r="P48" s="17"/>
      <c r="Q48" s="60">
        <v>312151</v>
      </c>
      <c r="R48" s="53" t="s">
        <v>25</v>
      </c>
      <c r="S48" s="71"/>
      <c r="T48" s="32"/>
      <c r="U48" s="32"/>
      <c r="V48" s="32"/>
      <c r="W48" s="32"/>
      <c r="X48" s="32"/>
      <c r="Y48" s="161"/>
      <c r="Z48" s="32"/>
      <c r="AA48" s="31">
        <f t="shared" si="27"/>
        <v>0</v>
      </c>
    </row>
    <row r="49" spans="1:27" x14ac:dyDescent="0.25">
      <c r="A49" s="13">
        <v>312161</v>
      </c>
      <c r="B49" s="14" t="s">
        <v>26</v>
      </c>
      <c r="C49" s="12">
        <v>9000</v>
      </c>
      <c r="D49" s="12"/>
      <c r="E49" s="12">
        <v>9300</v>
      </c>
      <c r="G49" s="44">
        <f t="shared" si="25"/>
        <v>103.33333333333334</v>
      </c>
      <c r="H49" s="44">
        <f t="shared" si="26"/>
        <v>0</v>
      </c>
      <c r="I49" s="13">
        <v>312161</v>
      </c>
      <c r="J49" s="14" t="s">
        <v>26</v>
      </c>
      <c r="K49" s="12">
        <v>9300</v>
      </c>
      <c r="L49" s="12"/>
      <c r="M49" s="12"/>
      <c r="N49" s="12"/>
      <c r="O49" s="12"/>
      <c r="P49" s="12"/>
      <c r="Q49" s="60">
        <v>312161</v>
      </c>
      <c r="R49" s="53" t="s">
        <v>26</v>
      </c>
      <c r="S49" s="70"/>
      <c r="T49" s="31"/>
      <c r="U49" s="31"/>
      <c r="V49" s="31"/>
      <c r="W49" s="31"/>
      <c r="X49" s="31"/>
      <c r="Y49" s="160"/>
      <c r="Z49" s="31"/>
      <c r="AA49" s="31">
        <f t="shared" si="27"/>
        <v>0</v>
      </c>
    </row>
    <row r="50" spans="1:27" x14ac:dyDescent="0.25">
      <c r="A50" s="15">
        <v>312</v>
      </c>
      <c r="B50" s="16" t="s">
        <v>27</v>
      </c>
      <c r="C50" s="17">
        <f>SUM(C45:C49)</f>
        <v>23543.45</v>
      </c>
      <c r="D50" s="87">
        <v>31300</v>
      </c>
      <c r="E50" s="17">
        <f>SUM(E45:E49)</f>
        <v>27982.06</v>
      </c>
      <c r="F50" s="19">
        <f>SUM(F45:F49)</f>
        <v>0</v>
      </c>
      <c r="G50" s="45">
        <f t="shared" si="25"/>
        <v>118.8528444216969</v>
      </c>
      <c r="H50" s="45">
        <f t="shared" si="26"/>
        <v>89.399552715654949</v>
      </c>
      <c r="I50" s="15">
        <v>312</v>
      </c>
      <c r="J50" s="16" t="s">
        <v>27</v>
      </c>
      <c r="K50" s="17">
        <f t="shared" ref="K50:P50" si="30">SUM(K45:K49)</f>
        <v>27982.06</v>
      </c>
      <c r="L50" s="17">
        <f t="shared" si="30"/>
        <v>0</v>
      </c>
      <c r="M50" s="17">
        <f t="shared" si="30"/>
        <v>0</v>
      </c>
      <c r="N50" s="17">
        <f t="shared" si="30"/>
        <v>0</v>
      </c>
      <c r="O50" s="17">
        <f t="shared" si="30"/>
        <v>0</v>
      </c>
      <c r="P50" s="17">
        <f t="shared" si="30"/>
        <v>0</v>
      </c>
      <c r="Q50" s="61">
        <v>312</v>
      </c>
      <c r="R50" s="54" t="s">
        <v>27</v>
      </c>
      <c r="S50" s="71">
        <f>SUM(S45:S49)</f>
        <v>0</v>
      </c>
      <c r="T50" s="32">
        <f t="shared" ref="T50:AA50" si="31">SUM(T45:T49)</f>
        <v>0</v>
      </c>
      <c r="U50" s="32">
        <f t="shared" si="31"/>
        <v>0</v>
      </c>
      <c r="V50" s="32">
        <f t="shared" si="31"/>
        <v>0</v>
      </c>
      <c r="W50" s="32">
        <f t="shared" si="31"/>
        <v>0</v>
      </c>
      <c r="X50" s="32">
        <f t="shared" si="31"/>
        <v>0</v>
      </c>
      <c r="Y50" s="161">
        <f t="shared" si="31"/>
        <v>0</v>
      </c>
      <c r="Z50" s="32">
        <f t="shared" si="31"/>
        <v>0</v>
      </c>
      <c r="AA50" s="32">
        <f t="shared" si="31"/>
        <v>0</v>
      </c>
    </row>
    <row r="51" spans="1:27" x14ac:dyDescent="0.25">
      <c r="A51" s="13">
        <v>313111</v>
      </c>
      <c r="B51" s="14" t="s">
        <v>195</v>
      </c>
      <c r="C51" s="12"/>
      <c r="D51" s="80"/>
      <c r="E51" s="12"/>
      <c r="G51" s="44">
        <f t="shared" si="25"/>
        <v>0</v>
      </c>
      <c r="H51" s="44">
        <f t="shared" si="26"/>
        <v>0</v>
      </c>
      <c r="I51" s="13">
        <v>313111</v>
      </c>
      <c r="J51" s="14" t="s">
        <v>195</v>
      </c>
      <c r="K51" s="12"/>
      <c r="L51" s="12"/>
      <c r="M51" s="12"/>
      <c r="N51" s="12"/>
      <c r="O51" s="12"/>
      <c r="P51" s="12"/>
      <c r="Q51" s="60">
        <v>313111</v>
      </c>
      <c r="R51" s="53" t="s">
        <v>195</v>
      </c>
      <c r="S51" s="70"/>
      <c r="T51" s="31"/>
      <c r="U51" s="31"/>
      <c r="V51" s="31"/>
      <c r="W51" s="31"/>
      <c r="X51" s="31"/>
      <c r="Y51" s="160"/>
      <c r="Z51" s="31"/>
      <c r="AA51" s="31">
        <f t="shared" si="27"/>
        <v>0</v>
      </c>
    </row>
    <row r="52" spans="1:27" x14ac:dyDescent="0.25">
      <c r="A52" s="13">
        <v>313211</v>
      </c>
      <c r="B52" s="14" t="s">
        <v>28</v>
      </c>
      <c r="C52" s="12">
        <v>99196.77</v>
      </c>
      <c r="D52" s="12"/>
      <c r="E52" s="12">
        <v>122612.21</v>
      </c>
      <c r="G52" s="44">
        <f t="shared" si="25"/>
        <v>123.60504278516326</v>
      </c>
      <c r="H52" s="44">
        <f t="shared" si="26"/>
        <v>0</v>
      </c>
      <c r="I52" s="13">
        <v>313211</v>
      </c>
      <c r="J52" s="14" t="s">
        <v>28</v>
      </c>
      <c r="K52" s="12">
        <v>122544.26</v>
      </c>
      <c r="L52" s="12">
        <v>67.95</v>
      </c>
      <c r="M52" s="12"/>
      <c r="N52" s="12"/>
      <c r="O52" s="12"/>
      <c r="P52" s="12"/>
      <c r="Q52" s="60">
        <v>313211</v>
      </c>
      <c r="R52" s="53" t="s">
        <v>28</v>
      </c>
      <c r="S52" s="70"/>
      <c r="T52" s="31"/>
      <c r="U52" s="31"/>
      <c r="V52" s="31"/>
      <c r="W52" s="31"/>
      <c r="X52" s="31"/>
      <c r="Y52" s="160"/>
      <c r="Z52" s="31"/>
      <c r="AA52" s="31">
        <f t="shared" si="27"/>
        <v>1.1638690011750441E-11</v>
      </c>
    </row>
    <row r="53" spans="1:27" x14ac:dyDescent="0.25">
      <c r="A53" s="13">
        <v>313221</v>
      </c>
      <c r="B53" s="14" t="s">
        <v>181</v>
      </c>
      <c r="C53" s="12"/>
      <c r="D53" s="12"/>
      <c r="E53" s="12">
        <v>2.25</v>
      </c>
      <c r="G53" s="44">
        <f t="shared" si="25"/>
        <v>0</v>
      </c>
      <c r="H53" s="44">
        <f t="shared" si="26"/>
        <v>0</v>
      </c>
      <c r="I53" s="13">
        <v>313221</v>
      </c>
      <c r="J53" s="104" t="s">
        <v>181</v>
      </c>
      <c r="K53" s="12"/>
      <c r="L53" s="12">
        <v>2.25</v>
      </c>
      <c r="M53" s="12"/>
      <c r="N53" s="12"/>
      <c r="O53" s="12"/>
      <c r="P53" s="12"/>
      <c r="Q53" s="60">
        <v>313221</v>
      </c>
      <c r="R53" s="136" t="s">
        <v>181</v>
      </c>
      <c r="S53" s="70"/>
      <c r="T53" s="31"/>
      <c r="U53" s="31"/>
      <c r="V53" s="31"/>
      <c r="W53" s="31"/>
      <c r="X53" s="31"/>
      <c r="Y53" s="160"/>
      <c r="Z53" s="31"/>
      <c r="AA53" s="31">
        <f t="shared" si="27"/>
        <v>0</v>
      </c>
    </row>
    <row r="54" spans="1:27" x14ac:dyDescent="0.25">
      <c r="A54" s="13">
        <v>313321</v>
      </c>
      <c r="B54" s="14" t="s">
        <v>182</v>
      </c>
      <c r="C54" s="12"/>
      <c r="D54" s="12"/>
      <c r="E54" s="12">
        <v>7.73</v>
      </c>
      <c r="G54" s="44">
        <f t="shared" si="25"/>
        <v>0</v>
      </c>
      <c r="H54" s="44">
        <f t="shared" si="26"/>
        <v>0</v>
      </c>
      <c r="I54" s="13">
        <v>313321</v>
      </c>
      <c r="J54" s="104" t="s">
        <v>182</v>
      </c>
      <c r="K54" s="12"/>
      <c r="L54" s="12">
        <v>7.73</v>
      </c>
      <c r="M54" s="12"/>
      <c r="N54" s="12"/>
      <c r="O54" s="12"/>
      <c r="P54" s="12"/>
      <c r="Q54" s="60">
        <v>313321</v>
      </c>
      <c r="R54" s="136" t="s">
        <v>183</v>
      </c>
      <c r="S54" s="70"/>
      <c r="T54" s="31"/>
      <c r="U54" s="31"/>
      <c r="V54" s="31"/>
      <c r="W54" s="31"/>
      <c r="X54" s="31"/>
      <c r="Y54" s="160"/>
      <c r="Z54" s="31"/>
      <c r="AA54" s="31">
        <f t="shared" si="27"/>
        <v>0</v>
      </c>
    </row>
    <row r="55" spans="1:27" x14ac:dyDescent="0.25">
      <c r="A55" s="15">
        <v>313</v>
      </c>
      <c r="B55" s="16" t="s">
        <v>29</v>
      </c>
      <c r="C55" s="17">
        <f>SUM(C51:C54)</f>
        <v>99196.77</v>
      </c>
      <c r="D55" s="87">
        <v>132623</v>
      </c>
      <c r="E55" s="17">
        <f>SUM(E51:E54)</f>
        <v>122622.19</v>
      </c>
      <c r="F55" s="19" t="e">
        <f>F52+#REF!+#REF!</f>
        <v>#REF!</v>
      </c>
      <c r="G55" s="45">
        <f t="shared" si="25"/>
        <v>123.61510359661911</v>
      </c>
      <c r="H55" s="45">
        <f t="shared" si="26"/>
        <v>92.459218989164782</v>
      </c>
      <c r="I55" s="15">
        <v>313</v>
      </c>
      <c r="J55" s="16" t="s">
        <v>29</v>
      </c>
      <c r="K55" s="17">
        <f t="shared" ref="K55:P55" si="32">SUM(K51:K54)</f>
        <v>122544.26</v>
      </c>
      <c r="L55" s="17">
        <f t="shared" si="32"/>
        <v>77.930000000000007</v>
      </c>
      <c r="M55" s="17">
        <f t="shared" si="32"/>
        <v>0</v>
      </c>
      <c r="N55" s="17">
        <f t="shared" si="32"/>
        <v>0</v>
      </c>
      <c r="O55" s="17">
        <f t="shared" si="32"/>
        <v>0</v>
      </c>
      <c r="P55" s="17">
        <f t="shared" si="32"/>
        <v>0</v>
      </c>
      <c r="Q55" s="61">
        <v>313</v>
      </c>
      <c r="R55" s="54" t="s">
        <v>29</v>
      </c>
      <c r="S55" s="71">
        <f>SUM(S51:S54)</f>
        <v>0</v>
      </c>
      <c r="T55" s="71">
        <f t="shared" ref="T55:Z55" si="33">SUM(T51:T54)</f>
        <v>0</v>
      </c>
      <c r="U55" s="71">
        <f t="shared" si="33"/>
        <v>0</v>
      </c>
      <c r="V55" s="71">
        <f t="shared" si="33"/>
        <v>0</v>
      </c>
      <c r="W55" s="71">
        <f t="shared" si="33"/>
        <v>0</v>
      </c>
      <c r="X55" s="71">
        <f t="shared" si="33"/>
        <v>0</v>
      </c>
      <c r="Y55" s="161">
        <f t="shared" si="33"/>
        <v>0</v>
      </c>
      <c r="Z55" s="71">
        <f t="shared" si="33"/>
        <v>0</v>
      </c>
      <c r="AA55" s="71">
        <f>SUM(AA52:AA54)</f>
        <v>1.1638690011750441E-11</v>
      </c>
    </row>
    <row r="56" spans="1:27" s="2" customFormat="1" x14ac:dyDescent="0.25">
      <c r="A56" s="15">
        <v>31</v>
      </c>
      <c r="B56" s="16" t="s">
        <v>30</v>
      </c>
      <c r="C56" s="17">
        <f>C44+C50+C55</f>
        <v>748321.76</v>
      </c>
      <c r="D56" s="157">
        <f>D44+D50+D55</f>
        <v>966901</v>
      </c>
      <c r="E56" s="17">
        <f>E44+E50+E55</f>
        <v>937753.3600000001</v>
      </c>
      <c r="F56" s="19" t="e">
        <f>F44+F50+F55</f>
        <v>#REF!</v>
      </c>
      <c r="G56" s="45">
        <f t="shared" si="25"/>
        <v>125.3141910506518</v>
      </c>
      <c r="H56" s="45">
        <f t="shared" si="26"/>
        <v>96.985457663194069</v>
      </c>
      <c r="I56" s="15">
        <v>31</v>
      </c>
      <c r="J56" s="16" t="s">
        <v>30</v>
      </c>
      <c r="K56" s="17">
        <f t="shared" ref="K56:P56" si="34">K44+K50+K55</f>
        <v>937222.42</v>
      </c>
      <c r="L56" s="17">
        <f t="shared" si="34"/>
        <v>530.94000000000005</v>
      </c>
      <c r="M56" s="17">
        <f t="shared" si="34"/>
        <v>0</v>
      </c>
      <c r="N56" s="17">
        <f t="shared" si="34"/>
        <v>0</v>
      </c>
      <c r="O56" s="17">
        <f t="shared" si="34"/>
        <v>0</v>
      </c>
      <c r="P56" s="17">
        <f t="shared" si="34"/>
        <v>0</v>
      </c>
      <c r="Q56" s="61">
        <v>31</v>
      </c>
      <c r="R56" s="54" t="s">
        <v>30</v>
      </c>
      <c r="S56" s="71">
        <f t="shared" ref="S56:AA56" si="35">S44+S50+S55</f>
        <v>0</v>
      </c>
      <c r="T56" s="32">
        <f t="shared" si="35"/>
        <v>0</v>
      </c>
      <c r="U56" s="32">
        <f t="shared" si="35"/>
        <v>0</v>
      </c>
      <c r="V56" s="32">
        <f t="shared" si="35"/>
        <v>0</v>
      </c>
      <c r="W56" s="32">
        <f t="shared" si="35"/>
        <v>0</v>
      </c>
      <c r="X56" s="32">
        <f t="shared" si="35"/>
        <v>0</v>
      </c>
      <c r="Y56" s="161">
        <f t="shared" si="35"/>
        <v>0</v>
      </c>
      <c r="Z56" s="32">
        <f t="shared" si="35"/>
        <v>0</v>
      </c>
      <c r="AA56" s="32">
        <f t="shared" si="35"/>
        <v>1.1638690011750441E-11</v>
      </c>
    </row>
    <row r="57" spans="1:27" x14ac:dyDescent="0.25">
      <c r="A57" s="13">
        <v>321111</v>
      </c>
      <c r="B57" s="14" t="s">
        <v>31</v>
      </c>
      <c r="C57" s="12">
        <v>2872.29</v>
      </c>
      <c r="D57" s="12"/>
      <c r="E57" s="12">
        <v>3198</v>
      </c>
      <c r="G57" s="44">
        <f t="shared" si="25"/>
        <v>111.33973240863561</v>
      </c>
      <c r="H57" s="44">
        <f t="shared" si="26"/>
        <v>0</v>
      </c>
      <c r="I57" s="13">
        <v>321111</v>
      </c>
      <c r="J57" s="14" t="s">
        <v>31</v>
      </c>
      <c r="K57" s="17"/>
      <c r="L57" s="12">
        <v>210</v>
      </c>
      <c r="M57" s="12">
        <v>2988</v>
      </c>
      <c r="N57" s="12"/>
      <c r="O57" s="17"/>
      <c r="P57" s="17"/>
      <c r="Q57" s="60">
        <v>321111</v>
      </c>
      <c r="R57" s="53" t="s">
        <v>31</v>
      </c>
      <c r="S57" s="71"/>
      <c r="T57" s="31"/>
      <c r="U57" s="32"/>
      <c r="V57" s="32"/>
      <c r="W57" s="31"/>
      <c r="X57" s="32"/>
      <c r="Y57" s="161"/>
      <c r="Z57" s="32"/>
      <c r="AA57" s="31">
        <f t="shared" si="27"/>
        <v>0</v>
      </c>
    </row>
    <row r="58" spans="1:27" x14ac:dyDescent="0.25">
      <c r="A58" s="13">
        <v>321121</v>
      </c>
      <c r="B58" s="14" t="s">
        <v>32</v>
      </c>
      <c r="C58" s="12">
        <v>380</v>
      </c>
      <c r="D58" s="12"/>
      <c r="E58" s="12">
        <v>1200</v>
      </c>
      <c r="G58" s="44">
        <f t="shared" si="25"/>
        <v>315.78947368421052</v>
      </c>
      <c r="H58" s="44">
        <f t="shared" si="26"/>
        <v>0</v>
      </c>
      <c r="I58" s="13">
        <v>321121</v>
      </c>
      <c r="J58" s="14" t="s">
        <v>32</v>
      </c>
      <c r="K58" s="17"/>
      <c r="L58" s="17"/>
      <c r="M58" s="12"/>
      <c r="N58" s="17"/>
      <c r="O58" s="17"/>
      <c r="P58" s="17"/>
      <c r="Q58" s="60">
        <v>321121</v>
      </c>
      <c r="R58" s="53" t="s">
        <v>32</v>
      </c>
      <c r="S58" s="71"/>
      <c r="T58" s="31"/>
      <c r="U58" s="32"/>
      <c r="V58" s="32"/>
      <c r="W58" s="32"/>
      <c r="X58" s="32"/>
      <c r="Y58" s="161"/>
      <c r="Z58" s="32"/>
      <c r="AA58" s="31">
        <f t="shared" si="27"/>
        <v>1200</v>
      </c>
    </row>
    <row r="59" spans="1:27" x14ac:dyDescent="0.25">
      <c r="A59" s="13">
        <v>321131</v>
      </c>
      <c r="B59" s="14" t="s">
        <v>33</v>
      </c>
      <c r="C59" s="12">
        <v>1779.37</v>
      </c>
      <c r="D59" s="12"/>
      <c r="E59" s="12">
        <v>1008.42</v>
      </c>
      <c r="G59" s="44">
        <f t="shared" si="25"/>
        <v>56.672867363167867</v>
      </c>
      <c r="H59" s="44">
        <f t="shared" si="26"/>
        <v>0</v>
      </c>
      <c r="I59" s="13">
        <v>321131</v>
      </c>
      <c r="J59" s="14" t="s">
        <v>33</v>
      </c>
      <c r="K59" s="12"/>
      <c r="L59" s="12"/>
      <c r="M59" s="12">
        <v>1008.42</v>
      </c>
      <c r="N59" s="12"/>
      <c r="O59" s="12"/>
      <c r="P59" s="12"/>
      <c r="Q59" s="60">
        <v>321131</v>
      </c>
      <c r="R59" s="53" t="s">
        <v>33</v>
      </c>
      <c r="S59" s="70"/>
      <c r="T59" s="31"/>
      <c r="U59" s="31"/>
      <c r="V59" s="31"/>
      <c r="W59" s="31"/>
      <c r="X59" s="31"/>
      <c r="Y59" s="160"/>
      <c r="Z59" s="31"/>
      <c r="AA59" s="31">
        <f t="shared" si="27"/>
        <v>0</v>
      </c>
    </row>
    <row r="60" spans="1:27" x14ac:dyDescent="0.25">
      <c r="A60" s="13">
        <v>321141</v>
      </c>
      <c r="B60" s="14" t="s">
        <v>34</v>
      </c>
      <c r="C60" s="12"/>
      <c r="D60" s="12"/>
      <c r="E60" s="12">
        <v>0</v>
      </c>
      <c r="G60" s="44">
        <f t="shared" si="25"/>
        <v>0</v>
      </c>
      <c r="H60" s="44">
        <f t="shared" si="26"/>
        <v>0</v>
      </c>
      <c r="I60" s="13">
        <v>321141</v>
      </c>
      <c r="J60" s="14" t="s">
        <v>34</v>
      </c>
      <c r="K60" s="12"/>
      <c r="L60" s="12"/>
      <c r="M60" s="12"/>
      <c r="N60" s="12"/>
      <c r="O60" s="12"/>
      <c r="P60" s="12"/>
      <c r="Q60" s="60">
        <v>321141</v>
      </c>
      <c r="R60" s="53" t="s">
        <v>34</v>
      </c>
      <c r="S60" s="70"/>
      <c r="T60" s="31"/>
      <c r="U60" s="31"/>
      <c r="V60" s="31"/>
      <c r="W60" s="31"/>
      <c r="X60" s="31"/>
      <c r="Y60" s="160"/>
      <c r="Z60" s="31"/>
      <c r="AA60" s="31">
        <f t="shared" si="27"/>
        <v>0</v>
      </c>
    </row>
    <row r="61" spans="1:27" x14ac:dyDescent="0.25">
      <c r="A61" s="13">
        <v>321151</v>
      </c>
      <c r="B61" s="14" t="s">
        <v>35</v>
      </c>
      <c r="C61" s="12">
        <v>2434.4299999999998</v>
      </c>
      <c r="D61" s="12"/>
      <c r="E61" s="12">
        <v>2367.84</v>
      </c>
      <c r="G61" s="44">
        <f t="shared" si="25"/>
        <v>97.264657435210722</v>
      </c>
      <c r="H61" s="44">
        <f t="shared" si="26"/>
        <v>0</v>
      </c>
      <c r="I61" s="13">
        <v>321151</v>
      </c>
      <c r="J61" s="14" t="s">
        <v>35</v>
      </c>
      <c r="K61" s="17"/>
      <c r="L61" s="12">
        <v>29.17</v>
      </c>
      <c r="M61" s="12">
        <v>2338.67</v>
      </c>
      <c r="N61" s="17"/>
      <c r="O61" s="17"/>
      <c r="P61" s="17"/>
      <c r="Q61" s="60">
        <v>321151</v>
      </c>
      <c r="R61" s="53" t="s">
        <v>35</v>
      </c>
      <c r="S61" s="71"/>
      <c r="T61" s="31"/>
      <c r="U61" s="32"/>
      <c r="V61" s="32"/>
      <c r="W61" s="32"/>
      <c r="X61" s="32"/>
      <c r="Y61" s="161"/>
      <c r="Z61" s="32"/>
      <c r="AA61" s="31">
        <f t="shared" si="27"/>
        <v>0</v>
      </c>
    </row>
    <row r="62" spans="1:27" x14ac:dyDescent="0.25">
      <c r="A62" s="13">
        <v>321161</v>
      </c>
      <c r="B62" s="14" t="s">
        <v>36</v>
      </c>
      <c r="C62" s="12"/>
      <c r="D62" s="12"/>
      <c r="E62" s="12"/>
      <c r="G62" s="44">
        <f t="shared" si="25"/>
        <v>0</v>
      </c>
      <c r="H62" s="44">
        <f t="shared" si="26"/>
        <v>0</v>
      </c>
      <c r="I62" s="13">
        <v>321161</v>
      </c>
      <c r="J62" s="14" t="s">
        <v>36</v>
      </c>
      <c r="K62" s="17"/>
      <c r="L62" s="17"/>
      <c r="M62" s="12"/>
      <c r="N62" s="17"/>
      <c r="O62" s="17"/>
      <c r="P62" s="17"/>
      <c r="Q62" s="60">
        <v>321161</v>
      </c>
      <c r="R62" s="53" t="s">
        <v>36</v>
      </c>
      <c r="S62" s="71"/>
      <c r="T62" s="32"/>
      <c r="U62" s="32"/>
      <c r="V62" s="32"/>
      <c r="W62" s="32"/>
      <c r="X62" s="32"/>
      <c r="Y62" s="161"/>
      <c r="Z62" s="32"/>
      <c r="AA62" s="31">
        <f t="shared" si="27"/>
        <v>0</v>
      </c>
    </row>
    <row r="63" spans="1:27" s="2" customFormat="1" x14ac:dyDescent="0.25">
      <c r="A63" s="15">
        <v>3211</v>
      </c>
      <c r="B63" s="16" t="s">
        <v>37</v>
      </c>
      <c r="C63" s="17">
        <f>SUM(C57:C62)</f>
        <v>7466.09</v>
      </c>
      <c r="D63" s="87"/>
      <c r="E63" s="17">
        <f>SUM(E57:E62)</f>
        <v>7774.26</v>
      </c>
      <c r="F63" s="19">
        <f>SUM(F57:F62)</f>
        <v>0</v>
      </c>
      <c r="G63" s="45">
        <f t="shared" si="25"/>
        <v>104.12759556876492</v>
      </c>
      <c r="H63" s="45">
        <f t="shared" si="26"/>
        <v>0</v>
      </c>
      <c r="I63" s="15">
        <v>3211</v>
      </c>
      <c r="J63" s="16" t="s">
        <v>37</v>
      </c>
      <c r="K63" s="17">
        <f t="shared" ref="K63:P63" si="36">SUM(K57:K62)</f>
        <v>0</v>
      </c>
      <c r="L63" s="17">
        <f t="shared" si="36"/>
        <v>239.17000000000002</v>
      </c>
      <c r="M63" s="17">
        <f t="shared" si="36"/>
        <v>6335.09</v>
      </c>
      <c r="N63" s="17">
        <f t="shared" si="36"/>
        <v>0</v>
      </c>
      <c r="O63" s="17">
        <f t="shared" si="36"/>
        <v>0</v>
      </c>
      <c r="P63" s="17">
        <f t="shared" si="36"/>
        <v>0</v>
      </c>
      <c r="Q63" s="61">
        <v>3211</v>
      </c>
      <c r="R63" s="54" t="s">
        <v>37</v>
      </c>
      <c r="S63" s="71">
        <f>SUM(S57:S62)</f>
        <v>0</v>
      </c>
      <c r="T63" s="32">
        <f t="shared" ref="T63:AA63" si="37">SUM(T57:T62)</f>
        <v>0</v>
      </c>
      <c r="U63" s="32">
        <f t="shared" si="37"/>
        <v>0</v>
      </c>
      <c r="V63" s="32">
        <f t="shared" si="37"/>
        <v>0</v>
      </c>
      <c r="W63" s="32">
        <f t="shared" si="37"/>
        <v>0</v>
      </c>
      <c r="X63" s="32">
        <f t="shared" si="37"/>
        <v>0</v>
      </c>
      <c r="Y63" s="161">
        <f t="shared" si="37"/>
        <v>0</v>
      </c>
      <c r="Z63" s="32">
        <f t="shared" si="37"/>
        <v>0</v>
      </c>
      <c r="AA63" s="32">
        <f t="shared" si="37"/>
        <v>1200</v>
      </c>
    </row>
    <row r="64" spans="1:27" x14ac:dyDescent="0.25">
      <c r="A64" s="13">
        <v>321211</v>
      </c>
      <c r="B64" s="14" t="s">
        <v>38</v>
      </c>
      <c r="C64" s="12">
        <v>10575.99</v>
      </c>
      <c r="D64" s="12"/>
      <c r="E64" s="12">
        <v>10882.24</v>
      </c>
      <c r="G64" s="44">
        <f t="shared" si="25"/>
        <v>102.8957099997258</v>
      </c>
      <c r="H64" s="44">
        <f t="shared" si="26"/>
        <v>0</v>
      </c>
      <c r="I64" s="13">
        <v>321211</v>
      </c>
      <c r="J64" s="14" t="s">
        <v>38</v>
      </c>
      <c r="K64" s="12"/>
      <c r="L64" s="12"/>
      <c r="M64" s="12">
        <v>10882.24</v>
      </c>
      <c r="N64" s="12"/>
      <c r="O64" s="12"/>
      <c r="P64" s="12"/>
      <c r="Q64" s="60">
        <v>321211</v>
      </c>
      <c r="R64" s="53" t="s">
        <v>38</v>
      </c>
      <c r="S64" s="70"/>
      <c r="T64" s="31"/>
      <c r="U64" s="31"/>
      <c r="V64" s="31"/>
      <c r="W64" s="31"/>
      <c r="X64" s="31"/>
      <c r="Y64" s="160"/>
      <c r="Z64" s="31"/>
      <c r="AA64" s="31">
        <f t="shared" si="27"/>
        <v>0</v>
      </c>
    </row>
    <row r="65" spans="1:27" s="2" customFormat="1" x14ac:dyDescent="0.25">
      <c r="A65" s="15">
        <v>3212</v>
      </c>
      <c r="B65" s="16" t="s">
        <v>39</v>
      </c>
      <c r="C65" s="17">
        <f>C64</f>
        <v>10575.99</v>
      </c>
      <c r="D65" s="87"/>
      <c r="E65" s="17">
        <f>E64</f>
        <v>10882.24</v>
      </c>
      <c r="F65" s="19">
        <f>F64</f>
        <v>0</v>
      </c>
      <c r="G65" s="45">
        <f t="shared" si="25"/>
        <v>102.8957099997258</v>
      </c>
      <c r="H65" s="45">
        <f t="shared" si="26"/>
        <v>0</v>
      </c>
      <c r="I65" s="15">
        <v>3212</v>
      </c>
      <c r="J65" s="16" t="s">
        <v>39</v>
      </c>
      <c r="K65" s="17">
        <f t="shared" ref="K65:P65" si="38">K64</f>
        <v>0</v>
      </c>
      <c r="L65" s="17">
        <f t="shared" si="38"/>
        <v>0</v>
      </c>
      <c r="M65" s="17">
        <f t="shared" si="38"/>
        <v>10882.24</v>
      </c>
      <c r="N65" s="17">
        <f t="shared" si="38"/>
        <v>0</v>
      </c>
      <c r="O65" s="17">
        <f t="shared" si="38"/>
        <v>0</v>
      </c>
      <c r="P65" s="17">
        <f t="shared" si="38"/>
        <v>0</v>
      </c>
      <c r="Q65" s="61">
        <v>3212</v>
      </c>
      <c r="R65" s="54" t="s">
        <v>39</v>
      </c>
      <c r="S65" s="70">
        <f>S64</f>
        <v>0</v>
      </c>
      <c r="T65" s="31">
        <f t="shared" ref="T65:AA65" si="39">T64</f>
        <v>0</v>
      </c>
      <c r="U65" s="31">
        <f t="shared" si="39"/>
        <v>0</v>
      </c>
      <c r="V65" s="31">
        <f t="shared" si="39"/>
        <v>0</v>
      </c>
      <c r="W65" s="31">
        <f t="shared" si="39"/>
        <v>0</v>
      </c>
      <c r="X65" s="31">
        <f t="shared" si="39"/>
        <v>0</v>
      </c>
      <c r="Y65" s="160">
        <f t="shared" si="39"/>
        <v>0</v>
      </c>
      <c r="Z65" s="31">
        <f t="shared" si="39"/>
        <v>0</v>
      </c>
      <c r="AA65" s="31">
        <f t="shared" si="39"/>
        <v>0</v>
      </c>
    </row>
    <row r="66" spans="1:27" x14ac:dyDescent="0.25">
      <c r="A66" s="13">
        <v>321311</v>
      </c>
      <c r="B66" s="14" t="s">
        <v>40</v>
      </c>
      <c r="C66" s="12">
        <v>5224.22</v>
      </c>
      <c r="D66" s="12"/>
      <c r="E66" s="12">
        <v>10540.65</v>
      </c>
      <c r="F66" s="163"/>
      <c r="G66" s="44">
        <f t="shared" si="25"/>
        <v>201.76504817944112</v>
      </c>
      <c r="H66" s="44">
        <f t="shared" si="26"/>
        <v>0</v>
      </c>
      <c r="I66" s="13">
        <v>321311</v>
      </c>
      <c r="J66" s="14" t="s">
        <v>40</v>
      </c>
      <c r="K66" s="12"/>
      <c r="L66" s="12"/>
      <c r="M66" s="12">
        <v>466.25</v>
      </c>
      <c r="N66" s="12"/>
      <c r="O66" s="12"/>
      <c r="P66" s="12"/>
      <c r="Q66" s="60">
        <v>321311</v>
      </c>
      <c r="R66" s="53" t="s">
        <v>40</v>
      </c>
      <c r="S66" s="31">
        <v>10074.4</v>
      </c>
      <c r="T66" s="31"/>
      <c r="U66" s="31"/>
      <c r="V66" s="31"/>
      <c r="W66" s="31"/>
      <c r="X66" s="31"/>
      <c r="Y66" s="160"/>
      <c r="Z66" s="31"/>
      <c r="AA66" s="31">
        <f t="shared" si="27"/>
        <v>0</v>
      </c>
    </row>
    <row r="67" spans="1:27" s="2" customFormat="1" x14ac:dyDescent="0.25">
      <c r="A67" s="361" t="str">
        <f>A1</f>
        <v>KOMERCIJALNA I TRGOVAČKA ŠKOLA BJELOVAR</v>
      </c>
      <c r="B67" s="361"/>
      <c r="C67" s="361"/>
      <c r="D67" s="361"/>
      <c r="E67" s="7"/>
      <c r="F67" s="11"/>
      <c r="G67" s="41"/>
      <c r="H67" s="7"/>
      <c r="I67" s="361" t="str">
        <f>A1</f>
        <v>KOMERCIJALNA I TRGOVAČKA ŠKOLA BJELOVAR</v>
      </c>
      <c r="J67" s="361"/>
      <c r="K67" s="361"/>
      <c r="L67" s="361"/>
      <c r="M67" s="7"/>
      <c r="N67" s="7"/>
      <c r="O67" s="7"/>
      <c r="P67" s="7"/>
      <c r="Q67" s="365" t="str">
        <f>A1</f>
        <v>KOMERCIJALNA I TRGOVAČKA ŠKOLA BJELOVAR</v>
      </c>
      <c r="R67" s="365"/>
      <c r="S67" s="365"/>
      <c r="T67" s="365"/>
      <c r="U67" s="34"/>
      <c r="V67" s="34"/>
      <c r="W67" s="28"/>
      <c r="X67" s="28"/>
      <c r="Y67" s="169"/>
      <c r="Z67" s="28"/>
      <c r="AA67" s="28"/>
    </row>
    <row r="68" spans="1:27" s="2" customFormat="1" x14ac:dyDescent="0.25">
      <c r="A68" s="370" t="str">
        <f>A2</f>
        <v>BJELOVAR, POLJANA DR. FRANJE TUĐMANA 9</v>
      </c>
      <c r="B68" s="370"/>
      <c r="C68" s="370"/>
      <c r="D68" s="370"/>
      <c r="E68" s="7"/>
      <c r="F68" s="11"/>
      <c r="G68" s="41"/>
      <c r="H68" s="24" t="s">
        <v>169</v>
      </c>
      <c r="I68" s="370" t="str">
        <f>A2</f>
        <v>BJELOVAR, POLJANA DR. FRANJE TUĐMANA 9</v>
      </c>
      <c r="J68" s="370"/>
      <c r="K68" s="370"/>
      <c r="L68" s="370"/>
      <c r="M68" s="7"/>
      <c r="N68" s="7"/>
      <c r="O68" s="7"/>
      <c r="P68" s="24" t="str">
        <f>H68</f>
        <v>str.3</v>
      </c>
      <c r="Q68" s="365" t="str">
        <f>A2</f>
        <v>BJELOVAR, POLJANA DR. FRANJE TUĐMANA 9</v>
      </c>
      <c r="R68" s="365"/>
      <c r="S68" s="365"/>
      <c r="T68" s="365"/>
      <c r="U68" s="34"/>
      <c r="V68" s="34"/>
      <c r="W68" s="28"/>
      <c r="X68" s="28"/>
      <c r="Y68" s="169"/>
      <c r="Z68" s="28"/>
      <c r="AA68" s="27" t="str">
        <f>P68</f>
        <v>str.3</v>
      </c>
    </row>
    <row r="69" spans="1:27" s="2" customFormat="1" x14ac:dyDescent="0.25">
      <c r="A69" s="35"/>
      <c r="B69" s="35"/>
      <c r="C69" s="35"/>
      <c r="D69" s="35"/>
      <c r="E69" s="7"/>
      <c r="F69" s="11"/>
      <c r="G69" s="41"/>
      <c r="H69" s="24"/>
      <c r="I69" s="35"/>
      <c r="J69" s="35"/>
      <c r="K69" s="35"/>
      <c r="L69" s="35"/>
      <c r="M69" s="7"/>
      <c r="N69" s="7"/>
      <c r="O69" s="7"/>
      <c r="P69" s="24"/>
      <c r="Q69" s="57"/>
      <c r="R69" s="57"/>
      <c r="S69" s="66"/>
      <c r="T69" s="57"/>
      <c r="U69" s="34"/>
      <c r="V69" s="34"/>
      <c r="W69" s="28"/>
      <c r="X69" s="28"/>
      <c r="Y69" s="169"/>
      <c r="Z69" s="28"/>
      <c r="AA69" s="27"/>
    </row>
    <row r="70" spans="1:27" s="2" customFormat="1" ht="15.75" x14ac:dyDescent="0.3">
      <c r="A70" s="20"/>
      <c r="B70" s="366" t="str">
        <f>B4</f>
        <v>IZVJEŠTAJ O IZVRŠENJU FINANCIJSKOG PLANA  I - XII 2024.</v>
      </c>
      <c r="C70" s="366"/>
      <c r="D70" s="366"/>
      <c r="E70" s="366"/>
      <c r="F70" s="366"/>
      <c r="G70" s="366"/>
      <c r="H70" s="366"/>
      <c r="I70" s="20"/>
      <c r="J70" s="366" t="str">
        <f>B4</f>
        <v>IZVJEŠTAJ O IZVRŠENJU FINANCIJSKOG PLANA  I - XII 2024.</v>
      </c>
      <c r="K70" s="366"/>
      <c r="L70" s="366"/>
      <c r="M70" s="366"/>
      <c r="N70" s="366"/>
      <c r="O70" s="366"/>
      <c r="P70" s="366"/>
      <c r="Q70" s="57"/>
      <c r="R70" s="366" t="str">
        <f>B4</f>
        <v>IZVJEŠTAJ O IZVRŠENJU FINANCIJSKOG PLANA  I - XII 2024.</v>
      </c>
      <c r="S70" s="366"/>
      <c r="T70" s="366"/>
      <c r="U70" s="366"/>
      <c r="V70" s="366"/>
      <c r="W70" s="366"/>
      <c r="X70" s="366"/>
      <c r="Y70" s="366"/>
      <c r="Z70" s="366"/>
      <c r="AA70" s="366"/>
    </row>
    <row r="71" spans="1:27" s="2" customFormat="1" x14ac:dyDescent="0.25">
      <c r="A71" s="1"/>
      <c r="B71" s="3"/>
      <c r="C71" s="7"/>
      <c r="D71" s="7"/>
      <c r="E71" s="7"/>
      <c r="F71" s="11"/>
      <c r="G71" s="41"/>
      <c r="H71" s="7"/>
      <c r="I71" s="1"/>
      <c r="J71" s="3"/>
      <c r="K71" s="7"/>
      <c r="L71" s="7"/>
      <c r="M71" s="7"/>
      <c r="N71" s="7"/>
      <c r="O71" s="7"/>
      <c r="P71" s="7"/>
      <c r="Q71" s="58"/>
      <c r="R71" s="50"/>
      <c r="S71" s="67"/>
      <c r="T71" s="28"/>
      <c r="U71" s="28"/>
      <c r="V71" s="28"/>
      <c r="W71" s="28"/>
      <c r="X71" s="28"/>
      <c r="Y71" s="169"/>
      <c r="Z71" s="28"/>
      <c r="AA71" s="28"/>
    </row>
    <row r="72" spans="1:27" s="2" customFormat="1" ht="14.45" customHeight="1" x14ac:dyDescent="0.25">
      <c r="A72" s="4"/>
      <c r="B72" s="9"/>
      <c r="C72" s="36" t="str">
        <f t="shared" ref="C72:E73" si="40">C6</f>
        <v>IZVRŠENO</v>
      </c>
      <c r="D72" s="36" t="str">
        <f t="shared" si="40"/>
        <v>PLAN</v>
      </c>
      <c r="E72" s="36" t="str">
        <f t="shared" si="40"/>
        <v>IZVRŠENO</v>
      </c>
      <c r="F72" s="11"/>
      <c r="G72" s="42" t="str">
        <f>G6</f>
        <v>INDEKS</v>
      </c>
      <c r="H72" s="42" t="str">
        <f>H6</f>
        <v xml:space="preserve">INDEKS </v>
      </c>
      <c r="I72" s="4"/>
      <c r="J72" s="9"/>
      <c r="K72" s="362" t="str">
        <f>K6</f>
        <v>DRŽAVNI PRORAČUN</v>
      </c>
      <c r="L72" s="363"/>
      <c r="M72" s="362" t="str">
        <f>M6</f>
        <v>ŽUPANIJSKI PRORAČUN</v>
      </c>
      <c r="N72" s="364"/>
      <c r="O72" s="364"/>
      <c r="P72" s="363"/>
      <c r="Q72" s="59"/>
      <c r="R72" s="51"/>
      <c r="S72" s="367" t="str">
        <f>S6</f>
        <v>VLASTITI PRIHODI</v>
      </c>
      <c r="T72" s="368"/>
      <c r="U72" s="368"/>
      <c r="V72" s="368"/>
      <c r="W72" s="369"/>
      <c r="X72" s="368" t="str">
        <f>X6</f>
        <v>OSTALI PRIHODI</v>
      </c>
      <c r="Y72" s="368"/>
      <c r="Z72" s="368"/>
      <c r="AA72" s="369"/>
    </row>
    <row r="73" spans="1:27" s="2" customFormat="1" x14ac:dyDescent="0.25">
      <c r="A73" s="6" t="s">
        <v>6</v>
      </c>
      <c r="B73" s="10" t="s">
        <v>7</v>
      </c>
      <c r="C73" s="37" t="str">
        <f t="shared" si="40"/>
        <v>I - XII 2023.</v>
      </c>
      <c r="D73" s="37" t="str">
        <f t="shared" si="40"/>
        <v>2024.</v>
      </c>
      <c r="E73" s="37" t="str">
        <f t="shared" si="40"/>
        <v>I - XII 2024.</v>
      </c>
      <c r="F73" s="11"/>
      <c r="G73" s="43" t="str">
        <f>G7</f>
        <v>2024/2023.</v>
      </c>
      <c r="H73" s="43" t="str">
        <f>H7</f>
        <v>IZVR / PLAN</v>
      </c>
      <c r="I73" s="6" t="s">
        <v>6</v>
      </c>
      <c r="J73" s="10" t="s">
        <v>7</v>
      </c>
      <c r="K73" s="38" t="str">
        <f>K7</f>
        <v>RIZNICA</v>
      </c>
      <c r="L73" s="38" t="str">
        <f>L7</f>
        <v>OSTALO</v>
      </c>
      <c r="M73" s="38" t="str">
        <f>M7</f>
        <v>DECENTRALIZ.</v>
      </c>
      <c r="N73" s="38" t="str">
        <f>N7</f>
        <v>e-tehničar</v>
      </c>
      <c r="O73" s="38" t="str">
        <f>O7</f>
        <v>shema šk.voće</v>
      </c>
      <c r="P73" s="38" t="str">
        <f>P7</f>
        <v>OSTALO</v>
      </c>
      <c r="Q73" s="49" t="s">
        <v>6</v>
      </c>
      <c r="R73" s="52" t="s">
        <v>7</v>
      </c>
      <c r="S73" s="68" t="str">
        <f>S7</f>
        <v>ERASMUS+</v>
      </c>
      <c r="T73" s="68" t="str">
        <f>T7</f>
        <v>ZAKUP</v>
      </c>
      <c r="U73" s="68" t="str">
        <f>U7</f>
        <v>KAMATA</v>
      </c>
      <c r="V73" s="68" t="str">
        <f>V7</f>
        <v>ŠTETE</v>
      </c>
      <c r="W73" s="68" t="str">
        <f>W7</f>
        <v>OSTALO</v>
      </c>
      <c r="X73" s="40" t="str">
        <f>X7</f>
        <v>KAZALIŠTE</v>
      </c>
      <c r="Y73" s="175" t="str">
        <f>Y7</f>
        <v>IZLETI</v>
      </c>
      <c r="Z73" s="40" t="str">
        <f>Z7</f>
        <v>OSIGURANJE</v>
      </c>
      <c r="AA73" s="40" t="str">
        <f>AA7</f>
        <v>OSTALO</v>
      </c>
    </row>
    <row r="74" spans="1:27" s="2" customFormat="1" x14ac:dyDescent="0.25">
      <c r="A74" s="13">
        <v>321321</v>
      </c>
      <c r="B74" s="14" t="s">
        <v>41</v>
      </c>
      <c r="C74" s="12"/>
      <c r="D74" s="12"/>
      <c r="E74" s="12">
        <v>56.25</v>
      </c>
      <c r="F74" s="11"/>
      <c r="G74" s="44">
        <f>IF(C74&lt;&gt;0,E74/C74*100,0)</f>
        <v>0</v>
      </c>
      <c r="H74" s="44">
        <f>IF(D74&lt;&gt;0,E74/D74*100,0)</f>
        <v>0</v>
      </c>
      <c r="I74" s="13">
        <v>321321</v>
      </c>
      <c r="J74" s="14" t="s">
        <v>41</v>
      </c>
      <c r="K74" s="12"/>
      <c r="L74" s="12"/>
      <c r="M74" s="12">
        <v>56.25</v>
      </c>
      <c r="N74" s="12"/>
      <c r="O74" s="12"/>
      <c r="P74" s="12"/>
      <c r="Q74" s="60">
        <v>321321</v>
      </c>
      <c r="R74" s="53" t="s">
        <v>41</v>
      </c>
      <c r="S74" s="70"/>
      <c r="T74" s="31"/>
      <c r="U74" s="31"/>
      <c r="V74" s="31"/>
      <c r="W74" s="31"/>
      <c r="X74" s="31"/>
      <c r="Y74" s="160"/>
      <c r="Z74" s="31"/>
      <c r="AA74" s="31">
        <f>E74-K74-L74-M74-N74-O74-P74-S74-T74-U74-V74-W74-X74-Y74-Z74</f>
        <v>0</v>
      </c>
    </row>
    <row r="75" spans="1:27" s="2" customFormat="1" x14ac:dyDescent="0.25">
      <c r="A75" s="15">
        <v>3213</v>
      </c>
      <c r="B75" s="16" t="s">
        <v>42</v>
      </c>
      <c r="C75" s="17">
        <f>C66+C74</f>
        <v>5224.22</v>
      </c>
      <c r="D75" s="87"/>
      <c r="E75" s="17">
        <f>E66+E74</f>
        <v>10596.9</v>
      </c>
      <c r="F75" s="19">
        <f>F73+F74</f>
        <v>0</v>
      </c>
      <c r="G75" s="45">
        <f>IF(C75&lt;&gt;0,E75/C75*100,0)</f>
        <v>202.84176393796582</v>
      </c>
      <c r="H75" s="45">
        <f>IF(D75&lt;&gt;0,E75/D75*100,0)</f>
        <v>0</v>
      </c>
      <c r="I75" s="15">
        <v>3213</v>
      </c>
      <c r="J75" s="16" t="s">
        <v>42</v>
      </c>
      <c r="K75" s="17">
        <f t="shared" ref="K75:P75" si="41">K66+K74</f>
        <v>0</v>
      </c>
      <c r="L75" s="17">
        <f t="shared" si="41"/>
        <v>0</v>
      </c>
      <c r="M75" s="17">
        <f t="shared" si="41"/>
        <v>522.5</v>
      </c>
      <c r="N75" s="17">
        <f t="shared" si="41"/>
        <v>0</v>
      </c>
      <c r="O75" s="17">
        <f t="shared" si="41"/>
        <v>0</v>
      </c>
      <c r="P75" s="17">
        <f t="shared" si="41"/>
        <v>0</v>
      </c>
      <c r="Q75" s="61">
        <v>3213</v>
      </c>
      <c r="R75" s="54" t="s">
        <v>42</v>
      </c>
      <c r="S75" s="71">
        <f t="shared" ref="S75:AA75" si="42">S66+S74</f>
        <v>10074.4</v>
      </c>
      <c r="T75" s="71">
        <f t="shared" si="42"/>
        <v>0</v>
      </c>
      <c r="U75" s="71">
        <f t="shared" si="42"/>
        <v>0</v>
      </c>
      <c r="V75" s="71">
        <f t="shared" si="42"/>
        <v>0</v>
      </c>
      <c r="W75" s="71">
        <f t="shared" si="42"/>
        <v>0</v>
      </c>
      <c r="X75" s="71">
        <f t="shared" si="42"/>
        <v>0</v>
      </c>
      <c r="Y75" s="161">
        <f t="shared" si="42"/>
        <v>0</v>
      </c>
      <c r="Z75" s="71">
        <f t="shared" si="42"/>
        <v>0</v>
      </c>
      <c r="AA75" s="71">
        <f t="shared" si="42"/>
        <v>0</v>
      </c>
    </row>
    <row r="76" spans="1:27" s="2" customFormat="1" x14ac:dyDescent="0.25">
      <c r="A76" s="13">
        <v>321411</v>
      </c>
      <c r="B76" s="14" t="s">
        <v>168</v>
      </c>
      <c r="C76" s="12">
        <v>332.41</v>
      </c>
      <c r="D76" s="98"/>
      <c r="E76" s="12">
        <v>467.1</v>
      </c>
      <c r="F76" s="11"/>
      <c r="G76" s="44"/>
      <c r="H76" s="44"/>
      <c r="I76" s="13">
        <v>321411</v>
      </c>
      <c r="J76" s="14" t="s">
        <v>168</v>
      </c>
      <c r="K76" s="12"/>
      <c r="L76" s="12"/>
      <c r="M76" s="12">
        <v>467.1</v>
      </c>
      <c r="N76" s="12"/>
      <c r="O76" s="12"/>
      <c r="P76" s="12"/>
      <c r="Q76" s="60">
        <v>321411</v>
      </c>
      <c r="R76" s="104" t="s">
        <v>168</v>
      </c>
      <c r="S76" s="70"/>
      <c r="T76" s="31"/>
      <c r="U76" s="31"/>
      <c r="V76" s="31"/>
      <c r="W76" s="31"/>
      <c r="X76" s="31"/>
      <c r="Y76" s="160"/>
      <c r="Z76" s="31"/>
      <c r="AA76" s="32">
        <f>AA74+AA75</f>
        <v>0</v>
      </c>
    </row>
    <row r="77" spans="1:27" s="2" customFormat="1" x14ac:dyDescent="0.25">
      <c r="A77" s="15">
        <v>3214</v>
      </c>
      <c r="B77" s="16" t="s">
        <v>43</v>
      </c>
      <c r="C77" s="17">
        <f>C76</f>
        <v>332.41</v>
      </c>
      <c r="D77" s="87"/>
      <c r="E77" s="17">
        <f>E76</f>
        <v>467.1</v>
      </c>
      <c r="F77" s="19"/>
      <c r="G77" s="45">
        <f>IF(C77&lt;&gt;0,E77/C77*100,0)</f>
        <v>140.51923829006347</v>
      </c>
      <c r="H77" s="45">
        <f>IF(D77&lt;&gt;0,E77/D77*100,0)</f>
        <v>0</v>
      </c>
      <c r="I77" s="15">
        <v>3214</v>
      </c>
      <c r="J77" s="16" t="s">
        <v>43</v>
      </c>
      <c r="K77" s="17">
        <f t="shared" ref="K77:P77" si="43">K76</f>
        <v>0</v>
      </c>
      <c r="L77" s="17">
        <f t="shared" si="43"/>
        <v>0</v>
      </c>
      <c r="M77" s="17">
        <f t="shared" si="43"/>
        <v>467.1</v>
      </c>
      <c r="N77" s="17">
        <f t="shared" si="43"/>
        <v>0</v>
      </c>
      <c r="O77" s="17">
        <f t="shared" si="43"/>
        <v>0</v>
      </c>
      <c r="P77" s="17">
        <f t="shared" si="43"/>
        <v>0</v>
      </c>
      <c r="Q77" s="61">
        <v>3214</v>
      </c>
      <c r="R77" s="54" t="s">
        <v>43</v>
      </c>
      <c r="S77" s="70">
        <f>S76</f>
        <v>0</v>
      </c>
      <c r="T77" s="70">
        <f t="shared" ref="T77:AA77" si="44">T76</f>
        <v>0</v>
      </c>
      <c r="U77" s="70">
        <f t="shared" si="44"/>
        <v>0</v>
      </c>
      <c r="V77" s="70">
        <f t="shared" si="44"/>
        <v>0</v>
      </c>
      <c r="W77" s="70">
        <f t="shared" si="44"/>
        <v>0</v>
      </c>
      <c r="X77" s="70">
        <f t="shared" si="44"/>
        <v>0</v>
      </c>
      <c r="Y77" s="160">
        <f t="shared" si="44"/>
        <v>0</v>
      </c>
      <c r="Z77" s="70">
        <f t="shared" si="44"/>
        <v>0</v>
      </c>
      <c r="AA77" s="70">
        <f t="shared" si="44"/>
        <v>0</v>
      </c>
    </row>
    <row r="78" spans="1:27" x14ac:dyDescent="0.25">
      <c r="A78" s="15">
        <v>321</v>
      </c>
      <c r="B78" s="16" t="s">
        <v>44</v>
      </c>
      <c r="C78" s="17">
        <f>C63+C65+C75+C77</f>
        <v>23598.710000000003</v>
      </c>
      <c r="D78" s="87">
        <v>45990</v>
      </c>
      <c r="E78" s="17">
        <f>E63+E65+E75+E77</f>
        <v>29720.5</v>
      </c>
      <c r="F78" s="19"/>
      <c r="G78" s="45">
        <f t="shared" ref="G78:G98" si="45">IF(C78&lt;&gt;0,E78/C78*100,0)</f>
        <v>125.94120610829998</v>
      </c>
      <c r="H78" s="45">
        <f t="shared" ref="H78:H98" si="46">IF(D78&lt;&gt;0,E78/D78*100,0)</f>
        <v>64.623831267666887</v>
      </c>
      <c r="I78" s="15">
        <v>321</v>
      </c>
      <c r="J78" s="16" t="s">
        <v>44</v>
      </c>
      <c r="K78" s="17">
        <f t="shared" ref="K78:P78" si="47">K63+K65+K75+K77</f>
        <v>0</v>
      </c>
      <c r="L78" s="17">
        <f t="shared" si="47"/>
        <v>239.17000000000002</v>
      </c>
      <c r="M78" s="17">
        <f t="shared" si="47"/>
        <v>18206.93</v>
      </c>
      <c r="N78" s="17">
        <f t="shared" si="47"/>
        <v>0</v>
      </c>
      <c r="O78" s="17">
        <f t="shared" si="47"/>
        <v>0</v>
      </c>
      <c r="P78" s="17">
        <f t="shared" si="47"/>
        <v>0</v>
      </c>
      <c r="Q78" s="61">
        <v>321</v>
      </c>
      <c r="R78" s="54" t="s">
        <v>44</v>
      </c>
      <c r="S78" s="71">
        <f t="shared" ref="S78:AA78" si="48">S63+S65+S75+S77</f>
        <v>10074.4</v>
      </c>
      <c r="T78" s="71">
        <f t="shared" si="48"/>
        <v>0</v>
      </c>
      <c r="U78" s="71">
        <f t="shared" si="48"/>
        <v>0</v>
      </c>
      <c r="V78" s="71">
        <f t="shared" si="48"/>
        <v>0</v>
      </c>
      <c r="W78" s="71">
        <f t="shared" si="48"/>
        <v>0</v>
      </c>
      <c r="X78" s="71">
        <f t="shared" si="48"/>
        <v>0</v>
      </c>
      <c r="Y78" s="161">
        <f t="shared" si="48"/>
        <v>0</v>
      </c>
      <c r="Z78" s="71">
        <f t="shared" si="48"/>
        <v>0</v>
      </c>
      <c r="AA78" s="71">
        <f t="shared" si="48"/>
        <v>1200</v>
      </c>
    </row>
    <row r="79" spans="1:27" x14ac:dyDescent="0.25">
      <c r="A79" s="13">
        <v>322111</v>
      </c>
      <c r="B79" s="14" t="s">
        <v>45</v>
      </c>
      <c r="C79" s="12">
        <v>2063.9299999999998</v>
      </c>
      <c r="D79" s="12"/>
      <c r="E79" s="12">
        <v>2889.47</v>
      </c>
      <c r="G79" s="44">
        <f t="shared" si="45"/>
        <v>139.99844955982036</v>
      </c>
      <c r="H79" s="44">
        <f t="shared" si="46"/>
        <v>0</v>
      </c>
      <c r="I79" s="13">
        <v>322111</v>
      </c>
      <c r="J79" s="14" t="s">
        <v>45</v>
      </c>
      <c r="K79" s="12"/>
      <c r="L79" s="12">
        <v>268.37</v>
      </c>
      <c r="M79" s="12">
        <v>2621.1</v>
      </c>
      <c r="N79" s="12"/>
      <c r="O79" s="12"/>
      <c r="P79" s="12"/>
      <c r="Q79" s="60">
        <v>322111</v>
      </c>
      <c r="R79" s="53" t="s">
        <v>45</v>
      </c>
      <c r="S79" s="70"/>
      <c r="T79" s="31"/>
      <c r="U79" s="31"/>
      <c r="V79" s="31"/>
      <c r="W79" s="31"/>
      <c r="X79" s="31"/>
      <c r="Y79" s="160"/>
      <c r="Z79" s="31"/>
      <c r="AA79" s="31">
        <f t="shared" ref="AA79:AA97" si="49">E79-K79-L79-M79-N79-O79-P79-S79-T79-U79-V79-W79-X79-Y79-Z79</f>
        <v>0</v>
      </c>
    </row>
    <row r="80" spans="1:27" x14ac:dyDescent="0.25">
      <c r="A80" s="13">
        <v>322121</v>
      </c>
      <c r="B80" s="14" t="s">
        <v>46</v>
      </c>
      <c r="C80" s="12">
        <v>250.91</v>
      </c>
      <c r="D80" s="12"/>
      <c r="E80" s="12">
        <v>466.99</v>
      </c>
      <c r="G80" s="44">
        <f t="shared" si="45"/>
        <v>186.11852855605596</v>
      </c>
      <c r="H80" s="44">
        <f t="shared" si="46"/>
        <v>0</v>
      </c>
      <c r="I80" s="13">
        <v>322121</v>
      </c>
      <c r="J80" s="14" t="s">
        <v>46</v>
      </c>
      <c r="K80" s="12"/>
      <c r="L80" s="12"/>
      <c r="M80" s="12">
        <v>466.99</v>
      </c>
      <c r="N80" s="12"/>
      <c r="O80" s="12"/>
      <c r="P80" s="12"/>
      <c r="Q80" s="60">
        <v>322121</v>
      </c>
      <c r="R80" s="53" t="s">
        <v>46</v>
      </c>
      <c r="S80" s="71"/>
      <c r="T80" s="31"/>
      <c r="U80" s="32"/>
      <c r="V80" s="32"/>
      <c r="W80" s="32"/>
      <c r="X80" s="32"/>
      <c r="Y80" s="161"/>
      <c r="Z80" s="32"/>
      <c r="AA80" s="31">
        <f t="shared" si="49"/>
        <v>0</v>
      </c>
    </row>
    <row r="81" spans="1:27" x14ac:dyDescent="0.25">
      <c r="A81" s="13">
        <v>322141</v>
      </c>
      <c r="B81" s="14" t="s">
        <v>47</v>
      </c>
      <c r="C81" s="12">
        <v>1346.77</v>
      </c>
      <c r="D81" s="12"/>
      <c r="E81" s="12">
        <v>1590.58</v>
      </c>
      <c r="G81" s="44">
        <f t="shared" si="45"/>
        <v>118.10331385462996</v>
      </c>
      <c r="H81" s="44">
        <f t="shared" si="46"/>
        <v>0</v>
      </c>
      <c r="I81" s="13">
        <v>322141</v>
      </c>
      <c r="J81" s="14" t="s">
        <v>47</v>
      </c>
      <c r="K81" s="12"/>
      <c r="L81" s="12">
        <v>7.05</v>
      </c>
      <c r="M81" s="12">
        <v>1580.05</v>
      </c>
      <c r="N81" s="12"/>
      <c r="O81" s="12"/>
      <c r="P81" s="12"/>
      <c r="Q81" s="60">
        <v>322141</v>
      </c>
      <c r="R81" s="53" t="s">
        <v>47</v>
      </c>
      <c r="S81" s="70"/>
      <c r="T81" s="31">
        <v>3.48</v>
      </c>
      <c r="U81" s="31"/>
      <c r="V81" s="31"/>
      <c r="W81" s="31"/>
      <c r="X81" s="31"/>
      <c r="Y81" s="160"/>
      <c r="Z81" s="31"/>
      <c r="AA81" s="31">
        <f t="shared" si="49"/>
        <v>1.8207657603852567E-14</v>
      </c>
    </row>
    <row r="82" spans="1:27" x14ac:dyDescent="0.25">
      <c r="A82" s="13">
        <v>322161</v>
      </c>
      <c r="B82" s="14" t="s">
        <v>48</v>
      </c>
      <c r="C82" s="12">
        <v>2848.74</v>
      </c>
      <c r="D82" s="12"/>
      <c r="E82" s="12">
        <v>3174.16</v>
      </c>
      <c r="G82" s="44">
        <f t="shared" si="45"/>
        <v>111.42329591328097</v>
      </c>
      <c r="H82" s="44">
        <f t="shared" si="46"/>
        <v>0</v>
      </c>
      <c r="I82" s="13">
        <v>322161</v>
      </c>
      <c r="J82" s="14" t="s">
        <v>48</v>
      </c>
      <c r="K82" s="12"/>
      <c r="L82" s="12">
        <v>8.1</v>
      </c>
      <c r="M82" s="12">
        <v>3166.06</v>
      </c>
      <c r="N82" s="12"/>
      <c r="O82" s="12"/>
      <c r="P82" s="12"/>
      <c r="Q82" s="60">
        <v>322161</v>
      </c>
      <c r="R82" s="53" t="s">
        <v>48</v>
      </c>
      <c r="S82" s="71"/>
      <c r="T82" s="32"/>
      <c r="U82" s="32"/>
      <c r="V82" s="32"/>
      <c r="W82" s="32"/>
      <c r="X82" s="32"/>
      <c r="Y82" s="161"/>
      <c r="Z82" s="32"/>
      <c r="AA82" s="31">
        <f t="shared" si="49"/>
        <v>0</v>
      </c>
    </row>
    <row r="83" spans="1:27" x14ac:dyDescent="0.25">
      <c r="A83" s="13">
        <v>322191</v>
      </c>
      <c r="B83" s="14" t="s">
        <v>49</v>
      </c>
      <c r="C83" s="12">
        <v>1850.83</v>
      </c>
      <c r="D83" s="12"/>
      <c r="E83" s="12">
        <v>1466.47</v>
      </c>
      <c r="G83" s="44">
        <f t="shared" si="45"/>
        <v>79.233100825035265</v>
      </c>
      <c r="H83" s="44">
        <f t="shared" si="46"/>
        <v>0</v>
      </c>
      <c r="I83" s="13">
        <v>322191</v>
      </c>
      <c r="J83" s="14" t="s">
        <v>49</v>
      </c>
      <c r="K83" s="12"/>
      <c r="L83" s="12">
        <v>130.97</v>
      </c>
      <c r="M83" s="12">
        <v>990.7</v>
      </c>
      <c r="N83" s="12"/>
      <c r="O83" s="12"/>
      <c r="P83" s="12"/>
      <c r="Q83" s="60">
        <v>322191</v>
      </c>
      <c r="R83" s="53" t="s">
        <v>49</v>
      </c>
      <c r="S83" s="70"/>
      <c r="T83" s="31">
        <v>3.58</v>
      </c>
      <c r="U83" s="31"/>
      <c r="V83" s="31"/>
      <c r="W83" s="31">
        <v>341.22</v>
      </c>
      <c r="X83" s="31"/>
      <c r="Y83" s="160"/>
      <c r="Z83" s="31"/>
      <c r="AA83" s="31">
        <f t="shared" si="49"/>
        <v>-5.6843418860808015E-14</v>
      </c>
    </row>
    <row r="84" spans="1:27" x14ac:dyDescent="0.25">
      <c r="A84" s="15">
        <v>3221</v>
      </c>
      <c r="B84" s="16" t="s">
        <v>50</v>
      </c>
      <c r="C84" s="17">
        <f>SUM(C79:C83)</f>
        <v>8361.18</v>
      </c>
      <c r="D84" s="87"/>
      <c r="E84" s="17">
        <f>SUM(E79:E83)</f>
        <v>9587.67</v>
      </c>
      <c r="F84" s="19">
        <f>SUM(F79:F83)</f>
        <v>0</v>
      </c>
      <c r="G84" s="45">
        <f t="shared" si="45"/>
        <v>114.66886252897316</v>
      </c>
      <c r="H84" s="45">
        <f t="shared" si="46"/>
        <v>0</v>
      </c>
      <c r="I84" s="15">
        <v>3221</v>
      </c>
      <c r="J84" s="16" t="s">
        <v>50</v>
      </c>
      <c r="K84" s="17">
        <f t="shared" ref="K84:P84" si="50">SUM(K79:K83)</f>
        <v>0</v>
      </c>
      <c r="L84" s="17">
        <f t="shared" si="50"/>
        <v>414.49</v>
      </c>
      <c r="M84" s="17">
        <f t="shared" si="50"/>
        <v>8824.9000000000015</v>
      </c>
      <c r="N84" s="17">
        <f t="shared" si="50"/>
        <v>0</v>
      </c>
      <c r="O84" s="17">
        <f t="shared" si="50"/>
        <v>0</v>
      </c>
      <c r="P84" s="17">
        <f t="shared" si="50"/>
        <v>0</v>
      </c>
      <c r="Q84" s="61">
        <v>3221</v>
      </c>
      <c r="R84" s="54" t="s">
        <v>50</v>
      </c>
      <c r="S84" s="71">
        <f>SUM(S79:S83)</f>
        <v>0</v>
      </c>
      <c r="T84" s="32">
        <f t="shared" ref="T84:AA84" si="51">SUM(T79:T83)</f>
        <v>7.0600000000000005</v>
      </c>
      <c r="U84" s="32">
        <f t="shared" si="51"/>
        <v>0</v>
      </c>
      <c r="V84" s="32">
        <f t="shared" si="51"/>
        <v>0</v>
      </c>
      <c r="W84" s="32">
        <f t="shared" si="51"/>
        <v>341.22</v>
      </c>
      <c r="X84" s="32">
        <f t="shared" si="51"/>
        <v>0</v>
      </c>
      <c r="Y84" s="161">
        <f t="shared" si="51"/>
        <v>0</v>
      </c>
      <c r="Z84" s="32">
        <f t="shared" si="51"/>
        <v>0</v>
      </c>
      <c r="AA84" s="32">
        <f t="shared" si="51"/>
        <v>-3.8635761256955448E-14</v>
      </c>
    </row>
    <row r="85" spans="1:27" x14ac:dyDescent="0.25">
      <c r="A85" s="13">
        <v>322221</v>
      </c>
      <c r="B85" s="14" t="s">
        <v>165</v>
      </c>
      <c r="C85" s="12"/>
      <c r="D85" s="12"/>
      <c r="E85" s="12"/>
      <c r="G85" s="44">
        <f t="shared" si="45"/>
        <v>0</v>
      </c>
      <c r="H85" s="44">
        <f t="shared" si="46"/>
        <v>0</v>
      </c>
      <c r="I85" s="13">
        <v>322221</v>
      </c>
      <c r="J85" s="14" t="s">
        <v>165</v>
      </c>
      <c r="K85" s="12"/>
      <c r="L85" s="12"/>
      <c r="M85" s="12"/>
      <c r="N85" s="12"/>
      <c r="O85" s="12"/>
      <c r="P85" s="12"/>
      <c r="Q85" s="60">
        <v>322221</v>
      </c>
      <c r="R85" s="14" t="s">
        <v>165</v>
      </c>
      <c r="S85" s="70"/>
      <c r="T85" s="31"/>
      <c r="U85" s="31"/>
      <c r="V85" s="31"/>
      <c r="W85" s="31"/>
      <c r="X85" s="31"/>
      <c r="Y85" s="160"/>
      <c r="Z85" s="31"/>
      <c r="AA85" s="31"/>
    </row>
    <row r="86" spans="1:27" x14ac:dyDescent="0.25">
      <c r="A86" s="13">
        <v>322241</v>
      </c>
      <c r="B86" s="14" t="s">
        <v>161</v>
      </c>
      <c r="C86" s="12">
        <v>1123.18</v>
      </c>
      <c r="D86" s="12"/>
      <c r="E86" s="12">
        <v>702.12</v>
      </c>
      <c r="G86" s="44">
        <f t="shared" si="45"/>
        <v>62.511796862479741</v>
      </c>
      <c r="H86" s="44">
        <f t="shared" si="46"/>
        <v>0</v>
      </c>
      <c r="I86" s="13">
        <v>322241</v>
      </c>
      <c r="J86" s="14" t="s">
        <v>161</v>
      </c>
      <c r="K86" s="12"/>
      <c r="L86" s="12"/>
      <c r="M86" s="12">
        <v>433.09</v>
      </c>
      <c r="N86" s="12"/>
      <c r="O86" s="12"/>
      <c r="P86" s="12"/>
      <c r="Q86" s="60">
        <v>322241</v>
      </c>
      <c r="R86" s="53" t="s">
        <v>161</v>
      </c>
      <c r="S86" s="70"/>
      <c r="T86" s="31">
        <v>269.02999999999997</v>
      </c>
      <c r="U86" s="31"/>
      <c r="V86" s="31"/>
      <c r="W86" s="31"/>
      <c r="X86" s="31"/>
      <c r="Y86" s="31"/>
      <c r="Z86" s="31"/>
      <c r="AA86" s="31">
        <f t="shared" si="49"/>
        <v>5.6843418860808015E-14</v>
      </c>
    </row>
    <row r="87" spans="1:27" x14ac:dyDescent="0.25">
      <c r="A87" s="15">
        <v>3222</v>
      </c>
      <c r="B87" s="16" t="s">
        <v>170</v>
      </c>
      <c r="C87" s="17">
        <f>C85+C86</f>
        <v>1123.18</v>
      </c>
      <c r="D87" s="87"/>
      <c r="E87" s="17">
        <f>E85+E86</f>
        <v>702.12</v>
      </c>
      <c r="F87" s="19"/>
      <c r="G87" s="45">
        <f t="shared" si="45"/>
        <v>62.511796862479741</v>
      </c>
      <c r="H87" s="45">
        <f t="shared" si="46"/>
        <v>0</v>
      </c>
      <c r="I87" s="15">
        <v>3222</v>
      </c>
      <c r="J87" s="16" t="s">
        <v>170</v>
      </c>
      <c r="K87" s="17">
        <f t="shared" ref="K87:P87" si="52">K85+K86</f>
        <v>0</v>
      </c>
      <c r="L87" s="17">
        <f t="shared" si="52"/>
        <v>0</v>
      </c>
      <c r="M87" s="17">
        <f t="shared" si="52"/>
        <v>433.09</v>
      </c>
      <c r="N87" s="17">
        <f t="shared" si="52"/>
        <v>0</v>
      </c>
      <c r="O87" s="17">
        <f t="shared" si="52"/>
        <v>0</v>
      </c>
      <c r="P87" s="17">
        <f t="shared" si="52"/>
        <v>0</v>
      </c>
      <c r="Q87" s="61">
        <v>3222</v>
      </c>
      <c r="R87" s="54" t="s">
        <v>170</v>
      </c>
      <c r="S87" s="71">
        <f>S85+S86</f>
        <v>0</v>
      </c>
      <c r="T87" s="71">
        <f t="shared" ref="T87:AA87" si="53">T85+T86</f>
        <v>269.02999999999997</v>
      </c>
      <c r="U87" s="71">
        <f t="shared" si="53"/>
        <v>0</v>
      </c>
      <c r="V87" s="71">
        <f t="shared" si="53"/>
        <v>0</v>
      </c>
      <c r="W87" s="71">
        <f t="shared" si="53"/>
        <v>0</v>
      </c>
      <c r="X87" s="71">
        <f t="shared" si="53"/>
        <v>0</v>
      </c>
      <c r="Y87" s="32">
        <f t="shared" si="53"/>
        <v>0</v>
      </c>
      <c r="Z87" s="71">
        <f t="shared" si="53"/>
        <v>0</v>
      </c>
      <c r="AA87" s="71">
        <f t="shared" si="53"/>
        <v>5.6843418860808015E-14</v>
      </c>
    </row>
    <row r="88" spans="1:27" x14ac:dyDescent="0.25">
      <c r="A88" s="13">
        <v>322311</v>
      </c>
      <c r="B88" s="14" t="s">
        <v>51</v>
      </c>
      <c r="C88" s="12">
        <v>5327.93</v>
      </c>
      <c r="D88" s="12"/>
      <c r="E88" s="12">
        <v>4952.5</v>
      </c>
      <c r="G88" s="44">
        <f t="shared" si="45"/>
        <v>92.953548563888788</v>
      </c>
      <c r="H88" s="44">
        <f t="shared" si="46"/>
        <v>0</v>
      </c>
      <c r="I88" s="13">
        <v>322311</v>
      </c>
      <c r="J88" s="14" t="s">
        <v>51</v>
      </c>
      <c r="K88" s="12"/>
      <c r="L88" s="12"/>
      <c r="M88" s="12">
        <v>4952.5</v>
      </c>
      <c r="N88" s="12"/>
      <c r="O88" s="12"/>
      <c r="P88" s="12"/>
      <c r="Q88" s="60">
        <v>322311</v>
      </c>
      <c r="R88" s="53" t="s">
        <v>51</v>
      </c>
      <c r="S88" s="70"/>
      <c r="T88" s="31"/>
      <c r="U88" s="31"/>
      <c r="V88" s="31"/>
      <c r="W88" s="31"/>
      <c r="X88" s="31"/>
      <c r="Y88" s="160"/>
      <c r="Z88" s="31"/>
      <c r="AA88" s="31">
        <f t="shared" si="49"/>
        <v>0</v>
      </c>
    </row>
    <row r="89" spans="1:27" x14ac:dyDescent="0.25">
      <c r="A89" s="13">
        <v>322331</v>
      </c>
      <c r="B89" s="14" t="s">
        <v>52</v>
      </c>
      <c r="C89" s="12">
        <v>7524.1</v>
      </c>
      <c r="D89" s="12"/>
      <c r="E89" s="12">
        <v>7928.57</v>
      </c>
      <c r="G89" s="44">
        <f t="shared" si="45"/>
        <v>105.37565954732126</v>
      </c>
      <c r="H89" s="44">
        <f t="shared" si="46"/>
        <v>0</v>
      </c>
      <c r="I89" s="13">
        <v>322331</v>
      </c>
      <c r="J89" s="14" t="s">
        <v>52</v>
      </c>
      <c r="K89" s="12"/>
      <c r="L89" s="12"/>
      <c r="M89" s="12">
        <v>7928.57</v>
      </c>
      <c r="N89" s="12"/>
      <c r="O89" s="12"/>
      <c r="P89" s="12"/>
      <c r="Q89" s="60">
        <v>322331</v>
      </c>
      <c r="R89" s="53" t="s">
        <v>52</v>
      </c>
      <c r="S89" s="71"/>
      <c r="T89" s="31"/>
      <c r="U89" s="32"/>
      <c r="V89" s="32"/>
      <c r="W89" s="32"/>
      <c r="X89" s="32"/>
      <c r="Y89" s="161"/>
      <c r="Z89" s="32"/>
      <c r="AA89" s="31">
        <f t="shared" si="49"/>
        <v>0</v>
      </c>
    </row>
    <row r="90" spans="1:27" x14ac:dyDescent="0.25">
      <c r="A90" s="13">
        <v>322341</v>
      </c>
      <c r="B90" s="14" t="s">
        <v>53</v>
      </c>
      <c r="C90" s="12">
        <v>56.26</v>
      </c>
      <c r="D90" s="12"/>
      <c r="E90" s="12">
        <v>64.540000000000006</v>
      </c>
      <c r="G90" s="44">
        <f t="shared" si="45"/>
        <v>114.71738357625311</v>
      </c>
      <c r="H90" s="44">
        <f t="shared" si="46"/>
        <v>0</v>
      </c>
      <c r="I90" s="13">
        <v>322341</v>
      </c>
      <c r="J90" s="14" t="s">
        <v>53</v>
      </c>
      <c r="K90" s="12"/>
      <c r="L90" s="12"/>
      <c r="M90" s="12">
        <v>64.540000000000006</v>
      </c>
      <c r="N90" s="12"/>
      <c r="O90" s="12"/>
      <c r="P90" s="12"/>
      <c r="Q90" s="60">
        <v>322341</v>
      </c>
      <c r="R90" s="53" t="s">
        <v>53</v>
      </c>
      <c r="S90" s="70"/>
      <c r="T90" s="31"/>
      <c r="U90" s="31"/>
      <c r="V90" s="31"/>
      <c r="W90" s="31"/>
      <c r="X90" s="31"/>
      <c r="Y90" s="160"/>
      <c r="Z90" s="31"/>
      <c r="AA90" s="31">
        <f t="shared" si="49"/>
        <v>0</v>
      </c>
    </row>
    <row r="91" spans="1:27" x14ac:dyDescent="0.25">
      <c r="A91" s="15">
        <v>3223</v>
      </c>
      <c r="B91" s="16" t="s">
        <v>54</v>
      </c>
      <c r="C91" s="17">
        <f>C88+C89+C90</f>
        <v>12908.29</v>
      </c>
      <c r="D91" s="87"/>
      <c r="E91" s="17">
        <f>E88+E89+E90</f>
        <v>12945.61</v>
      </c>
      <c r="F91" s="19">
        <f>F88+F89+F90</f>
        <v>0</v>
      </c>
      <c r="G91" s="45">
        <f t="shared" si="45"/>
        <v>100.28911652899029</v>
      </c>
      <c r="H91" s="45">
        <f t="shared" si="46"/>
        <v>0</v>
      </c>
      <c r="I91" s="15">
        <v>3223</v>
      </c>
      <c r="J91" s="16" t="s">
        <v>54</v>
      </c>
      <c r="K91" s="17">
        <f t="shared" ref="K91:P91" si="54">SUM(K88:K90)</f>
        <v>0</v>
      </c>
      <c r="L91" s="17">
        <f t="shared" si="54"/>
        <v>0</v>
      </c>
      <c r="M91" s="17">
        <f t="shared" si="54"/>
        <v>12945.61</v>
      </c>
      <c r="N91" s="17">
        <f t="shared" si="54"/>
        <v>0</v>
      </c>
      <c r="O91" s="17">
        <f t="shared" si="54"/>
        <v>0</v>
      </c>
      <c r="P91" s="17">
        <f t="shared" si="54"/>
        <v>0</v>
      </c>
      <c r="Q91" s="61">
        <v>3223</v>
      </c>
      <c r="R91" s="54" t="s">
        <v>54</v>
      </c>
      <c r="S91" s="71">
        <f t="shared" ref="S91:AA91" si="55">SUM(S88:S90)</f>
        <v>0</v>
      </c>
      <c r="T91" s="32">
        <f t="shared" si="55"/>
        <v>0</v>
      </c>
      <c r="U91" s="32">
        <f t="shared" si="55"/>
        <v>0</v>
      </c>
      <c r="V91" s="32">
        <f t="shared" si="55"/>
        <v>0</v>
      </c>
      <c r="W91" s="32">
        <f t="shared" si="55"/>
        <v>0</v>
      </c>
      <c r="X91" s="32">
        <f t="shared" si="55"/>
        <v>0</v>
      </c>
      <c r="Y91" s="161">
        <f t="shared" si="55"/>
        <v>0</v>
      </c>
      <c r="Z91" s="32">
        <f t="shared" si="55"/>
        <v>0</v>
      </c>
      <c r="AA91" s="32">
        <f t="shared" si="55"/>
        <v>0</v>
      </c>
    </row>
    <row r="92" spans="1:27" x14ac:dyDescent="0.25">
      <c r="A92" s="13">
        <v>322411</v>
      </c>
      <c r="B92" s="14" t="s">
        <v>55</v>
      </c>
      <c r="C92" s="12"/>
      <c r="D92" s="12"/>
      <c r="E92" s="12"/>
      <c r="G92" s="44">
        <f t="shared" si="45"/>
        <v>0</v>
      </c>
      <c r="H92" s="44">
        <f t="shared" si="46"/>
        <v>0</v>
      </c>
      <c r="I92" s="13">
        <v>322411</v>
      </c>
      <c r="J92" s="14" t="s">
        <v>55</v>
      </c>
      <c r="K92" s="12"/>
      <c r="L92" s="12"/>
      <c r="M92" s="12"/>
      <c r="N92" s="12"/>
      <c r="O92" s="12"/>
      <c r="P92" s="12"/>
      <c r="Q92" s="60">
        <v>322411</v>
      </c>
      <c r="R92" s="53" t="s">
        <v>55</v>
      </c>
      <c r="S92" s="70"/>
      <c r="T92" s="31"/>
      <c r="U92" s="31"/>
      <c r="V92" s="31"/>
      <c r="W92" s="31"/>
      <c r="X92" s="31"/>
      <c r="Y92" s="160"/>
      <c r="Z92" s="31"/>
      <c r="AA92" s="31">
        <f t="shared" si="49"/>
        <v>0</v>
      </c>
    </row>
    <row r="93" spans="1:27" x14ac:dyDescent="0.25">
      <c r="A93" s="13">
        <v>322421</v>
      </c>
      <c r="B93" s="14" t="s">
        <v>162</v>
      </c>
      <c r="C93" s="12">
        <v>2391.88</v>
      </c>
      <c r="D93" s="12"/>
      <c r="E93" s="12">
        <v>3781.59</v>
      </c>
      <c r="G93" s="44">
        <f t="shared" si="45"/>
        <v>158.10115892101609</v>
      </c>
      <c r="H93" s="44">
        <f t="shared" si="46"/>
        <v>0</v>
      </c>
      <c r="I93" s="13">
        <v>322421</v>
      </c>
      <c r="J93" s="14" t="s">
        <v>162</v>
      </c>
      <c r="K93" s="17"/>
      <c r="L93" s="12">
        <v>502.2</v>
      </c>
      <c r="M93" s="12">
        <v>3013.08</v>
      </c>
      <c r="N93" s="17"/>
      <c r="O93" s="17"/>
      <c r="P93" s="17"/>
      <c r="Q93" s="60">
        <v>322421</v>
      </c>
      <c r="R93" s="53" t="s">
        <v>162</v>
      </c>
      <c r="S93" s="71"/>
      <c r="T93" s="31">
        <v>98.21</v>
      </c>
      <c r="U93" s="31"/>
      <c r="V93" s="31">
        <v>87.96</v>
      </c>
      <c r="W93" s="32">
        <v>80.14</v>
      </c>
      <c r="X93" s="32"/>
      <c r="Y93" s="161"/>
      <c r="Z93" s="32"/>
      <c r="AA93" s="31">
        <f t="shared" si="49"/>
        <v>4.2632564145606011E-13</v>
      </c>
    </row>
    <row r="94" spans="1:27" s="2" customFormat="1" x14ac:dyDescent="0.25">
      <c r="A94" s="15">
        <v>3224</v>
      </c>
      <c r="B94" s="16" t="s">
        <v>56</v>
      </c>
      <c r="C94" s="17">
        <f>C92+C93</f>
        <v>2391.88</v>
      </c>
      <c r="D94" s="87"/>
      <c r="E94" s="17">
        <f>E92+E93</f>
        <v>3781.59</v>
      </c>
      <c r="F94" s="19">
        <f>F92+F93</f>
        <v>0</v>
      </c>
      <c r="G94" s="45">
        <f t="shared" si="45"/>
        <v>158.10115892101609</v>
      </c>
      <c r="H94" s="45">
        <f t="shared" si="46"/>
        <v>0</v>
      </c>
      <c r="I94" s="15">
        <v>3224</v>
      </c>
      <c r="J94" s="16" t="s">
        <v>56</v>
      </c>
      <c r="K94" s="17">
        <f t="shared" ref="K94:P94" si="56">K92+K93</f>
        <v>0</v>
      </c>
      <c r="L94" s="17">
        <f t="shared" si="56"/>
        <v>502.2</v>
      </c>
      <c r="M94" s="17">
        <f t="shared" si="56"/>
        <v>3013.08</v>
      </c>
      <c r="N94" s="17">
        <f t="shared" si="56"/>
        <v>0</v>
      </c>
      <c r="O94" s="17">
        <f t="shared" si="56"/>
        <v>0</v>
      </c>
      <c r="P94" s="17">
        <f t="shared" si="56"/>
        <v>0</v>
      </c>
      <c r="Q94" s="61">
        <v>3224</v>
      </c>
      <c r="R94" s="54" t="s">
        <v>56</v>
      </c>
      <c r="S94" s="71">
        <f>S92+S93</f>
        <v>0</v>
      </c>
      <c r="T94" s="32">
        <f t="shared" ref="T94:AA94" si="57">T92+T93</f>
        <v>98.21</v>
      </c>
      <c r="U94" s="32">
        <f t="shared" si="57"/>
        <v>0</v>
      </c>
      <c r="V94" s="32">
        <f t="shared" si="57"/>
        <v>87.96</v>
      </c>
      <c r="W94" s="32">
        <f t="shared" si="57"/>
        <v>80.14</v>
      </c>
      <c r="X94" s="32">
        <f t="shared" si="57"/>
        <v>0</v>
      </c>
      <c r="Y94" s="161">
        <f t="shared" si="57"/>
        <v>0</v>
      </c>
      <c r="Z94" s="32">
        <f t="shared" si="57"/>
        <v>0</v>
      </c>
      <c r="AA94" s="32">
        <f t="shared" si="57"/>
        <v>4.2632564145606011E-13</v>
      </c>
    </row>
    <row r="95" spans="1:27" x14ac:dyDescent="0.25">
      <c r="A95" s="13">
        <v>322511</v>
      </c>
      <c r="B95" s="14" t="s">
        <v>57</v>
      </c>
      <c r="C95" s="12">
        <v>1218.54</v>
      </c>
      <c r="D95" s="12"/>
      <c r="E95" s="12">
        <v>1096.9000000000001</v>
      </c>
      <c r="G95" s="44">
        <f t="shared" si="45"/>
        <v>90.01756200042675</v>
      </c>
      <c r="H95" s="44">
        <f t="shared" si="46"/>
        <v>0</v>
      </c>
      <c r="I95" s="13">
        <v>322511</v>
      </c>
      <c r="J95" s="14" t="s">
        <v>57</v>
      </c>
      <c r="K95" s="12"/>
      <c r="L95" s="12">
        <v>271.44</v>
      </c>
      <c r="M95" s="12">
        <v>597.79999999999995</v>
      </c>
      <c r="N95" s="12"/>
      <c r="O95" s="12"/>
      <c r="P95" s="12"/>
      <c r="Q95" s="60">
        <v>322511</v>
      </c>
      <c r="R95" s="53" t="s">
        <v>57</v>
      </c>
      <c r="S95" s="70"/>
      <c r="T95" s="31">
        <v>227.66</v>
      </c>
      <c r="U95" s="31"/>
      <c r="V95" s="31"/>
      <c r="W95" s="31"/>
      <c r="X95" s="31"/>
      <c r="Y95" s="160"/>
      <c r="Z95" s="31"/>
      <c r="AA95" s="31">
        <f t="shared" si="49"/>
        <v>8.5265128291212022E-14</v>
      </c>
    </row>
    <row r="96" spans="1:27" s="2" customFormat="1" x14ac:dyDescent="0.25">
      <c r="A96" s="15">
        <v>3225</v>
      </c>
      <c r="B96" s="16" t="s">
        <v>58</v>
      </c>
      <c r="C96" s="17">
        <f>C95</f>
        <v>1218.54</v>
      </c>
      <c r="D96" s="87"/>
      <c r="E96" s="17">
        <f>E95</f>
        <v>1096.9000000000001</v>
      </c>
      <c r="F96" s="19">
        <f>F95</f>
        <v>0</v>
      </c>
      <c r="G96" s="45">
        <f t="shared" si="45"/>
        <v>90.01756200042675</v>
      </c>
      <c r="H96" s="45">
        <f t="shared" si="46"/>
        <v>0</v>
      </c>
      <c r="I96" s="15">
        <v>3225</v>
      </c>
      <c r="J96" s="16" t="s">
        <v>58</v>
      </c>
      <c r="K96" s="17">
        <f t="shared" ref="K96:P96" si="58">K95</f>
        <v>0</v>
      </c>
      <c r="L96" s="17">
        <f t="shared" si="58"/>
        <v>271.44</v>
      </c>
      <c r="M96" s="17">
        <f t="shared" si="58"/>
        <v>597.79999999999995</v>
      </c>
      <c r="N96" s="17">
        <f t="shared" si="58"/>
        <v>0</v>
      </c>
      <c r="O96" s="17">
        <f t="shared" si="58"/>
        <v>0</v>
      </c>
      <c r="P96" s="17">
        <f t="shared" si="58"/>
        <v>0</v>
      </c>
      <c r="Q96" s="61">
        <v>3225</v>
      </c>
      <c r="R96" s="54" t="s">
        <v>58</v>
      </c>
      <c r="S96" s="70">
        <f>S95</f>
        <v>0</v>
      </c>
      <c r="T96" s="31">
        <f t="shared" ref="T96:AA96" si="59">T95</f>
        <v>227.66</v>
      </c>
      <c r="U96" s="31">
        <f t="shared" si="59"/>
        <v>0</v>
      </c>
      <c r="V96" s="31">
        <f t="shared" si="59"/>
        <v>0</v>
      </c>
      <c r="W96" s="31">
        <f t="shared" si="59"/>
        <v>0</v>
      </c>
      <c r="X96" s="31">
        <f t="shared" si="59"/>
        <v>0</v>
      </c>
      <c r="Y96" s="160">
        <f t="shared" si="59"/>
        <v>0</v>
      </c>
      <c r="Z96" s="31">
        <f t="shared" si="59"/>
        <v>0</v>
      </c>
      <c r="AA96" s="31">
        <f t="shared" si="59"/>
        <v>8.5265128291212022E-14</v>
      </c>
    </row>
    <row r="97" spans="1:27" x14ac:dyDescent="0.25">
      <c r="A97" s="13">
        <v>322711</v>
      </c>
      <c r="B97" s="14" t="s">
        <v>59</v>
      </c>
      <c r="C97" s="12">
        <v>351.34</v>
      </c>
      <c r="D97" s="12"/>
      <c r="E97" s="12">
        <v>500.39</v>
      </c>
      <c r="G97" s="44">
        <f t="shared" si="45"/>
        <v>142.42329367564184</v>
      </c>
      <c r="H97" s="44">
        <f t="shared" si="46"/>
        <v>0</v>
      </c>
      <c r="I97" s="13">
        <v>322711</v>
      </c>
      <c r="J97" s="14" t="s">
        <v>59</v>
      </c>
      <c r="K97" s="12"/>
      <c r="L97" s="12"/>
      <c r="M97" s="12">
        <v>500.39</v>
      </c>
      <c r="N97" s="12"/>
      <c r="O97" s="12"/>
      <c r="P97" s="12"/>
      <c r="Q97" s="60">
        <v>322711</v>
      </c>
      <c r="R97" s="53" t="s">
        <v>59</v>
      </c>
      <c r="S97" s="71"/>
      <c r="T97" s="32"/>
      <c r="U97" s="32"/>
      <c r="V97" s="32"/>
      <c r="W97" s="32"/>
      <c r="X97" s="32"/>
      <c r="Y97" s="161"/>
      <c r="Z97" s="32"/>
      <c r="AA97" s="31">
        <f t="shared" si="49"/>
        <v>0</v>
      </c>
    </row>
    <row r="98" spans="1:27" s="2" customFormat="1" x14ac:dyDescent="0.25">
      <c r="A98" s="21">
        <v>3227</v>
      </c>
      <c r="B98" s="22" t="s">
        <v>59</v>
      </c>
      <c r="C98" s="23">
        <f>C97</f>
        <v>351.34</v>
      </c>
      <c r="D98" s="132"/>
      <c r="E98" s="23">
        <f>E97</f>
        <v>500.39</v>
      </c>
      <c r="F98" s="19">
        <f>F97</f>
        <v>0</v>
      </c>
      <c r="G98" s="137">
        <f t="shared" si="45"/>
        <v>142.42329367564184</v>
      </c>
      <c r="H98" s="137">
        <f t="shared" si="46"/>
        <v>0</v>
      </c>
      <c r="I98" s="21">
        <v>3227</v>
      </c>
      <c r="J98" s="22" t="s">
        <v>59</v>
      </c>
      <c r="K98" s="23">
        <f t="shared" ref="K98:P98" si="60">K97</f>
        <v>0</v>
      </c>
      <c r="L98" s="23">
        <f t="shared" si="60"/>
        <v>0</v>
      </c>
      <c r="M98" s="23">
        <f t="shared" si="60"/>
        <v>500.39</v>
      </c>
      <c r="N98" s="23">
        <f t="shared" si="60"/>
        <v>0</v>
      </c>
      <c r="O98" s="23">
        <f t="shared" si="60"/>
        <v>0</v>
      </c>
      <c r="P98" s="23">
        <f t="shared" si="60"/>
        <v>0</v>
      </c>
      <c r="Q98" s="62">
        <v>3227</v>
      </c>
      <c r="R98" s="56" t="s">
        <v>59</v>
      </c>
      <c r="S98" s="72">
        <f>S97</f>
        <v>0</v>
      </c>
      <c r="T98" s="46">
        <f t="shared" ref="T98:AA98" si="61">T97</f>
        <v>0</v>
      </c>
      <c r="U98" s="46">
        <f t="shared" si="61"/>
        <v>0</v>
      </c>
      <c r="V98" s="46">
        <f t="shared" si="61"/>
        <v>0</v>
      </c>
      <c r="W98" s="46">
        <f t="shared" si="61"/>
        <v>0</v>
      </c>
      <c r="X98" s="46">
        <f t="shared" si="61"/>
        <v>0</v>
      </c>
      <c r="Y98" s="162">
        <f t="shared" si="61"/>
        <v>0</v>
      </c>
      <c r="Z98" s="46">
        <f t="shared" si="61"/>
        <v>0</v>
      </c>
      <c r="AA98" s="46">
        <f t="shared" si="61"/>
        <v>0</v>
      </c>
    </row>
    <row r="99" spans="1:27" s="2" customFormat="1" x14ac:dyDescent="0.25">
      <c r="A99" s="15"/>
      <c r="B99" s="16"/>
      <c r="C99" s="17"/>
      <c r="D99" s="87"/>
      <c r="E99" s="17"/>
      <c r="F99" s="17"/>
      <c r="G99" s="45"/>
      <c r="H99" s="45"/>
      <c r="I99" s="15"/>
      <c r="J99" s="16"/>
      <c r="K99" s="17"/>
      <c r="L99" s="17"/>
      <c r="M99" s="17"/>
      <c r="N99" s="17"/>
      <c r="O99" s="17"/>
      <c r="P99" s="17"/>
      <c r="Q99" s="61"/>
      <c r="R99" s="54"/>
      <c r="S99" s="71"/>
      <c r="T99" s="32"/>
      <c r="U99" s="32"/>
      <c r="V99" s="32"/>
      <c r="W99" s="32"/>
      <c r="X99" s="32"/>
      <c r="Y99" s="161"/>
      <c r="Z99" s="32"/>
      <c r="AA99" s="32"/>
    </row>
    <row r="100" spans="1:27" x14ac:dyDescent="0.25">
      <c r="A100" s="361" t="str">
        <f>A1</f>
        <v>KOMERCIJALNA I TRGOVAČKA ŠKOLA BJELOVAR</v>
      </c>
      <c r="B100" s="361"/>
      <c r="C100" s="361"/>
      <c r="D100" s="361"/>
      <c r="I100" s="361" t="str">
        <f>A1</f>
        <v>KOMERCIJALNA I TRGOVAČKA ŠKOLA BJELOVAR</v>
      </c>
      <c r="J100" s="361"/>
      <c r="K100" s="361"/>
      <c r="L100" s="361"/>
      <c r="M100" s="7"/>
      <c r="N100" s="7"/>
      <c r="O100" s="7"/>
      <c r="P100" s="7"/>
      <c r="Q100" s="365" t="str">
        <f>A1</f>
        <v>KOMERCIJALNA I TRGOVAČKA ŠKOLA BJELOVAR</v>
      </c>
      <c r="R100" s="365"/>
      <c r="S100" s="365"/>
      <c r="T100" s="365"/>
      <c r="U100" s="34"/>
      <c r="V100" s="34"/>
    </row>
    <row r="101" spans="1:27" x14ac:dyDescent="0.25">
      <c r="A101" s="370" t="str">
        <f>A2</f>
        <v>BJELOVAR, POLJANA DR. FRANJE TUĐMANA 9</v>
      </c>
      <c r="B101" s="370"/>
      <c r="C101" s="370"/>
      <c r="D101" s="370"/>
      <c r="H101" s="24" t="s">
        <v>171</v>
      </c>
      <c r="I101" s="370" t="str">
        <f>A2</f>
        <v>BJELOVAR, POLJANA DR. FRANJE TUĐMANA 9</v>
      </c>
      <c r="J101" s="370"/>
      <c r="K101" s="370"/>
      <c r="L101" s="370"/>
      <c r="M101" s="7"/>
      <c r="N101" s="7"/>
      <c r="O101" s="7"/>
      <c r="P101" s="24" t="str">
        <f>H101</f>
        <v>str.4</v>
      </c>
      <c r="Q101" s="365" t="str">
        <f>A2</f>
        <v>BJELOVAR, POLJANA DR. FRANJE TUĐMANA 9</v>
      </c>
      <c r="R101" s="365"/>
      <c r="S101" s="365"/>
      <c r="T101" s="365"/>
      <c r="U101" s="34"/>
      <c r="V101" s="34"/>
      <c r="AA101" s="27" t="str">
        <f>P101</f>
        <v>str.4</v>
      </c>
    </row>
    <row r="102" spans="1:27" x14ac:dyDescent="0.25">
      <c r="A102" s="35"/>
      <c r="B102" s="35"/>
      <c r="C102" s="35"/>
      <c r="D102" s="35"/>
      <c r="H102" s="24"/>
      <c r="I102" s="35"/>
      <c r="J102" s="35"/>
      <c r="K102" s="35"/>
      <c r="L102" s="35"/>
      <c r="M102" s="7"/>
      <c r="N102" s="7"/>
      <c r="O102" s="7"/>
      <c r="P102" s="24"/>
      <c r="Q102" s="57"/>
      <c r="R102" s="57"/>
      <c r="S102" s="66"/>
      <c r="T102" s="57"/>
      <c r="U102" s="34"/>
      <c r="V102" s="34"/>
      <c r="AA102" s="27"/>
    </row>
    <row r="103" spans="1:27" ht="15.75" x14ac:dyDescent="0.3">
      <c r="A103" s="20"/>
      <c r="B103" s="366" t="str">
        <f>B4</f>
        <v>IZVJEŠTAJ O IZVRŠENJU FINANCIJSKOG PLANA  I - XII 2024.</v>
      </c>
      <c r="C103" s="366"/>
      <c r="D103" s="366"/>
      <c r="E103" s="366"/>
      <c r="F103" s="366"/>
      <c r="G103" s="366"/>
      <c r="H103" s="366"/>
      <c r="I103" s="20"/>
      <c r="J103" s="366" t="str">
        <f>B4</f>
        <v>IZVJEŠTAJ O IZVRŠENJU FINANCIJSKOG PLANA  I - XII 2024.</v>
      </c>
      <c r="K103" s="366"/>
      <c r="L103" s="366"/>
      <c r="M103" s="366"/>
      <c r="N103" s="366"/>
      <c r="O103" s="366"/>
      <c r="P103" s="366"/>
      <c r="Q103" s="57"/>
      <c r="R103" s="366" t="str">
        <f>B4</f>
        <v>IZVJEŠTAJ O IZVRŠENJU FINANCIJSKOG PLANA  I - XII 2024.</v>
      </c>
      <c r="S103" s="366"/>
      <c r="T103" s="366"/>
      <c r="U103" s="366"/>
      <c r="V103" s="366"/>
      <c r="W103" s="366"/>
      <c r="X103" s="366"/>
      <c r="Y103" s="366"/>
      <c r="Z103" s="366"/>
      <c r="AA103" s="366"/>
    </row>
    <row r="104" spans="1:27" x14ac:dyDescent="0.25">
      <c r="I104" s="1"/>
      <c r="J104" s="3"/>
      <c r="K104" s="7"/>
      <c r="L104" s="7"/>
      <c r="M104" s="7"/>
      <c r="N104" s="7"/>
      <c r="O104" s="7"/>
      <c r="P104" s="7"/>
      <c r="Q104" s="58"/>
    </row>
    <row r="105" spans="1:27" ht="15" customHeight="1" x14ac:dyDescent="0.25">
      <c r="A105" s="4"/>
      <c r="B105" s="5"/>
      <c r="C105" s="36" t="str">
        <f t="shared" ref="C105:E106" si="62">C6</f>
        <v>IZVRŠENO</v>
      </c>
      <c r="D105" s="36" t="str">
        <f t="shared" si="62"/>
        <v>PLAN</v>
      </c>
      <c r="E105" s="36" t="str">
        <f t="shared" si="62"/>
        <v>IZVRŠENO</v>
      </c>
      <c r="G105" s="42" t="str">
        <f>G6</f>
        <v>INDEKS</v>
      </c>
      <c r="H105" s="26" t="str">
        <f>H6</f>
        <v xml:space="preserve">INDEKS </v>
      </c>
      <c r="I105" s="4"/>
      <c r="J105" s="5"/>
      <c r="K105" s="362" t="s">
        <v>145</v>
      </c>
      <c r="L105" s="363"/>
      <c r="M105" s="362" t="s">
        <v>148</v>
      </c>
      <c r="N105" s="364"/>
      <c r="O105" s="364"/>
      <c r="P105" s="363"/>
      <c r="Q105" s="59"/>
      <c r="R105" s="55"/>
      <c r="S105" s="367" t="s">
        <v>150</v>
      </c>
      <c r="T105" s="368"/>
      <c r="U105" s="368"/>
      <c r="V105" s="368"/>
      <c r="W105" s="369"/>
      <c r="X105" s="368" t="s">
        <v>4</v>
      </c>
      <c r="Y105" s="368"/>
      <c r="Z105" s="368"/>
      <c r="AA105" s="369"/>
    </row>
    <row r="106" spans="1:27" x14ac:dyDescent="0.25">
      <c r="A106" s="105" t="s">
        <v>6</v>
      </c>
      <c r="B106" s="105" t="s">
        <v>7</v>
      </c>
      <c r="C106" s="37" t="str">
        <f t="shared" si="62"/>
        <v>I - XII 2023.</v>
      </c>
      <c r="D106" s="37" t="str">
        <f t="shared" si="62"/>
        <v>2024.</v>
      </c>
      <c r="E106" s="37" t="str">
        <f t="shared" si="62"/>
        <v>I - XII 2024.</v>
      </c>
      <c r="G106" s="43" t="str">
        <f>G7</f>
        <v>2024/2023.</v>
      </c>
      <c r="H106" s="38" t="str">
        <f>H7</f>
        <v>IZVR / PLAN</v>
      </c>
      <c r="I106" s="105" t="s">
        <v>6</v>
      </c>
      <c r="J106" s="105" t="s">
        <v>7</v>
      </c>
      <c r="K106" s="38" t="str">
        <f t="shared" ref="K106:P106" si="63">K7</f>
        <v>RIZNICA</v>
      </c>
      <c r="L106" s="38" t="str">
        <f t="shared" si="63"/>
        <v>OSTALO</v>
      </c>
      <c r="M106" s="38" t="str">
        <f t="shared" si="63"/>
        <v>DECENTRALIZ.</v>
      </c>
      <c r="N106" s="38" t="str">
        <f t="shared" si="63"/>
        <v>e-tehničar</v>
      </c>
      <c r="O106" s="38" t="str">
        <f t="shared" si="63"/>
        <v>shema šk.voće</v>
      </c>
      <c r="P106" s="38" t="str">
        <f t="shared" si="63"/>
        <v>OSTALO</v>
      </c>
      <c r="Q106" s="115" t="s">
        <v>6</v>
      </c>
      <c r="R106" s="115" t="s">
        <v>7</v>
      </c>
      <c r="S106" s="68" t="str">
        <f>S7</f>
        <v>ERASMUS+</v>
      </c>
      <c r="T106" s="68" t="str">
        <f t="shared" ref="T106:AA106" si="64">T7</f>
        <v>ZAKUP</v>
      </c>
      <c r="U106" s="68" t="str">
        <f t="shared" si="64"/>
        <v>KAMATA</v>
      </c>
      <c r="V106" s="68" t="str">
        <f t="shared" si="64"/>
        <v>ŠTETE</v>
      </c>
      <c r="W106" s="68" t="str">
        <f t="shared" si="64"/>
        <v>OSTALO</v>
      </c>
      <c r="X106" s="68" t="str">
        <f t="shared" si="64"/>
        <v>KAZALIŠTE</v>
      </c>
      <c r="Y106" s="68" t="str">
        <f t="shared" si="64"/>
        <v>IZLETI</v>
      </c>
      <c r="Z106" s="68" t="str">
        <f t="shared" si="64"/>
        <v>OSIGURANJE</v>
      </c>
      <c r="AA106" s="68" t="str">
        <f t="shared" si="64"/>
        <v>OSTALO</v>
      </c>
    </row>
    <row r="107" spans="1:27" x14ac:dyDescent="0.25">
      <c r="A107" s="138">
        <v>322</v>
      </c>
      <c r="B107" s="139" t="s">
        <v>60</v>
      </c>
      <c r="C107" s="101">
        <f>C84+C87+C91+C94+C96+C98</f>
        <v>26354.410000000003</v>
      </c>
      <c r="D107" s="158">
        <v>30060</v>
      </c>
      <c r="E107" s="101">
        <f>E84+E87+E91+E94+E96+E98</f>
        <v>28614.280000000002</v>
      </c>
      <c r="F107" s="19" t="e">
        <f>F96+#REF!+F101+F103+F105</f>
        <v>#REF!</v>
      </c>
      <c r="G107" s="140">
        <f>IF(C107&lt;&gt;0,E107/C107*100,0)</f>
        <v>108.574921616534</v>
      </c>
      <c r="H107" s="140">
        <f>IF(D107&lt;&gt;0,E107/D107*100,0)</f>
        <v>95.190552228875589</v>
      </c>
      <c r="I107" s="138">
        <v>322</v>
      </c>
      <c r="J107" s="139" t="s">
        <v>60</v>
      </c>
      <c r="K107" s="101">
        <f t="shared" ref="K107:P107" si="65">K84+K87+K91+K94+K96+K98</f>
        <v>0</v>
      </c>
      <c r="L107" s="101">
        <f t="shared" si="65"/>
        <v>1188.1300000000001</v>
      </c>
      <c r="M107" s="101">
        <f t="shared" si="65"/>
        <v>26314.87</v>
      </c>
      <c r="N107" s="101">
        <f t="shared" si="65"/>
        <v>0</v>
      </c>
      <c r="O107" s="101">
        <f t="shared" si="65"/>
        <v>0</v>
      </c>
      <c r="P107" s="101">
        <f t="shared" si="65"/>
        <v>0</v>
      </c>
      <c r="Q107" s="141">
        <v>322</v>
      </c>
      <c r="R107" s="142" t="s">
        <v>60</v>
      </c>
      <c r="S107" s="102">
        <f>S84+S87+S91+S94+S96+S98</f>
        <v>0</v>
      </c>
      <c r="T107" s="102">
        <f t="shared" ref="T107:AA107" si="66">T84+T87+T91+T94+T96+T98</f>
        <v>601.95999999999992</v>
      </c>
      <c r="U107" s="102">
        <f t="shared" si="66"/>
        <v>0</v>
      </c>
      <c r="V107" s="102">
        <f t="shared" si="66"/>
        <v>87.96</v>
      </c>
      <c r="W107" s="102">
        <f t="shared" si="66"/>
        <v>421.36</v>
      </c>
      <c r="X107" s="102">
        <f t="shared" si="66"/>
        <v>0</v>
      </c>
      <c r="Y107" s="103">
        <f t="shared" si="66"/>
        <v>0</v>
      </c>
      <c r="Z107" s="102">
        <f t="shared" si="66"/>
        <v>0</v>
      </c>
      <c r="AA107" s="102">
        <f t="shared" si="66"/>
        <v>5.297984273511247E-13</v>
      </c>
    </row>
    <row r="108" spans="1:27" x14ac:dyDescent="0.25">
      <c r="A108" s="13">
        <v>323111</v>
      </c>
      <c r="B108" s="14" t="s">
        <v>61</v>
      </c>
      <c r="C108" s="12">
        <v>1646.26</v>
      </c>
      <c r="D108" s="12"/>
      <c r="E108" s="12">
        <v>1933.55</v>
      </c>
      <c r="G108" s="44">
        <f>IF(C108&lt;&gt;0,E108/C108*100,0)</f>
        <v>117.45107091224958</v>
      </c>
      <c r="H108" s="44">
        <f>IF(D108&lt;&gt;0,E108/D108*100,0)</f>
        <v>0</v>
      </c>
      <c r="I108" s="13">
        <v>323111</v>
      </c>
      <c r="J108" s="14" t="s">
        <v>61</v>
      </c>
      <c r="K108" s="12"/>
      <c r="L108" s="12"/>
      <c r="M108" s="12">
        <v>1933.55</v>
      </c>
      <c r="N108" s="12"/>
      <c r="O108" s="12"/>
      <c r="P108" s="12"/>
      <c r="Q108" s="60">
        <v>323111</v>
      </c>
      <c r="R108" s="53" t="s">
        <v>61</v>
      </c>
      <c r="S108" s="70"/>
      <c r="T108" s="31"/>
      <c r="U108" s="31"/>
      <c r="V108" s="31"/>
      <c r="W108" s="31"/>
      <c r="X108" s="31"/>
      <c r="Y108" s="160"/>
      <c r="Z108" s="31"/>
      <c r="AA108" s="31">
        <f>E108-K108-L108-M108-N108-O108-P108-S108-T108-U108-V108-W108-X108-Y108-Z108</f>
        <v>0</v>
      </c>
    </row>
    <row r="109" spans="1:27" x14ac:dyDescent="0.25">
      <c r="A109" s="13">
        <v>323121</v>
      </c>
      <c r="B109" s="14" t="s">
        <v>62</v>
      </c>
      <c r="C109" s="12">
        <v>85.5</v>
      </c>
      <c r="D109" s="12"/>
      <c r="E109" s="12"/>
      <c r="F109" s="11">
        <f>F108</f>
        <v>0</v>
      </c>
      <c r="G109" s="44">
        <f>IF(C109&lt;&gt;0,E109/C109*100,0)</f>
        <v>0</v>
      </c>
      <c r="H109" s="44">
        <f>IF(D109&lt;&gt;0,E109/D109*100,0)</f>
        <v>0</v>
      </c>
      <c r="I109" s="13">
        <v>323121</v>
      </c>
      <c r="J109" s="14" t="s">
        <v>62</v>
      </c>
      <c r="K109" s="12"/>
      <c r="L109" s="12"/>
      <c r="M109" s="12"/>
      <c r="N109" s="12"/>
      <c r="O109" s="12"/>
      <c r="P109" s="12"/>
      <c r="Q109" s="60">
        <v>323121</v>
      </c>
      <c r="R109" s="53" t="s">
        <v>62</v>
      </c>
      <c r="S109" s="70"/>
      <c r="T109" s="31"/>
      <c r="U109" s="31"/>
      <c r="V109" s="31"/>
      <c r="W109" s="31"/>
      <c r="X109" s="31"/>
      <c r="Y109" s="160"/>
      <c r="Z109" s="31"/>
      <c r="AA109" s="31">
        <f>E109-K109-L109-M109-N109-O109-P109-S109-T109-U109-V109-W109-X109-Y109-Z109</f>
        <v>0</v>
      </c>
    </row>
    <row r="110" spans="1:27" x14ac:dyDescent="0.25">
      <c r="A110" s="4">
        <v>323131</v>
      </c>
      <c r="B110" s="5" t="s">
        <v>63</v>
      </c>
      <c r="C110" s="8">
        <v>448.25</v>
      </c>
      <c r="D110" s="8"/>
      <c r="E110" s="8">
        <v>371.11</v>
      </c>
      <c r="G110" s="44">
        <f>IF(C110&lt;&gt;0,E110/C110*100,0)</f>
        <v>82.790853318460691</v>
      </c>
      <c r="H110" s="44">
        <f>IF(D110&lt;&gt;0,E110/D110*100,0)</f>
        <v>0</v>
      </c>
      <c r="I110" s="4">
        <v>323131</v>
      </c>
      <c r="J110" s="5" t="s">
        <v>63</v>
      </c>
      <c r="K110" s="12"/>
      <c r="L110" s="12"/>
      <c r="M110" s="12">
        <v>371.11</v>
      </c>
      <c r="N110" s="12"/>
      <c r="O110" s="12"/>
      <c r="P110" s="12"/>
      <c r="Q110" s="59">
        <v>323131</v>
      </c>
      <c r="R110" s="55" t="s">
        <v>63</v>
      </c>
      <c r="S110" s="70"/>
      <c r="T110" s="31"/>
      <c r="U110" s="31"/>
      <c r="V110" s="31"/>
      <c r="W110" s="31"/>
      <c r="X110" s="31"/>
      <c r="Y110" s="160"/>
      <c r="Z110" s="31"/>
      <c r="AA110" s="31">
        <f>E110-K110-L110-M110-N110-O110-P110-S110-T110-U110-V110-W110-X110-Y110-Z110</f>
        <v>0</v>
      </c>
    </row>
    <row r="111" spans="1:27" x14ac:dyDescent="0.25">
      <c r="A111" s="13">
        <v>323191</v>
      </c>
      <c r="B111" s="14" t="s">
        <v>64</v>
      </c>
      <c r="C111" s="12">
        <v>15716.52</v>
      </c>
      <c r="D111" s="12"/>
      <c r="E111" s="12">
        <v>7005.42</v>
      </c>
      <c r="G111" s="44">
        <f>IF(C111&lt;&gt;0,E111/C111*100,0)</f>
        <v>44.573607897931602</v>
      </c>
      <c r="H111" s="44">
        <f>IF(D111&lt;&gt;0,E111/D111*100,0)</f>
        <v>0</v>
      </c>
      <c r="I111" s="13">
        <v>323191</v>
      </c>
      <c r="J111" s="14" t="s">
        <v>64</v>
      </c>
      <c r="K111" s="12"/>
      <c r="L111" s="12">
        <v>959.99</v>
      </c>
      <c r="M111" s="12">
        <v>1107.48</v>
      </c>
      <c r="N111" s="12"/>
      <c r="O111" s="12"/>
      <c r="P111" s="12">
        <v>480</v>
      </c>
      <c r="Q111" s="60">
        <v>323191</v>
      </c>
      <c r="R111" s="53" t="s">
        <v>64</v>
      </c>
      <c r="S111" s="31">
        <v>2615</v>
      </c>
      <c r="T111" s="31">
        <v>82.95</v>
      </c>
      <c r="U111" s="31"/>
      <c r="V111" s="31"/>
      <c r="W111" s="31"/>
      <c r="X111" s="31">
        <v>1760</v>
      </c>
      <c r="Y111" s="31"/>
      <c r="Z111" s="31"/>
      <c r="AA111" s="31">
        <f>E111-K111-L111-M111-N111-O111-P111-S111-T111-U111-V111-W111-X111-Y111-Z111</f>
        <v>6.8212102632969618E-13</v>
      </c>
    </row>
    <row r="112" spans="1:27" s="2" customFormat="1" x14ac:dyDescent="0.25">
      <c r="A112" s="112">
        <v>3231</v>
      </c>
      <c r="B112" s="114" t="s">
        <v>173</v>
      </c>
      <c r="C112" s="133">
        <f>SUM(C108:C111)</f>
        <v>17896.53</v>
      </c>
      <c r="D112" s="131"/>
      <c r="E112" s="133">
        <f>SUM(E108:E111)</f>
        <v>9310.08</v>
      </c>
      <c r="F112" s="19"/>
      <c r="G112" s="44">
        <f t="shared" ref="G112:G132" si="67">IF(C112&lt;&gt;0,E112/C112*100,0)</f>
        <v>52.021704766231224</v>
      </c>
      <c r="H112" s="44">
        <f t="shared" ref="H112:H132" si="68">IF(D112&lt;&gt;0,E112/D112*100,0)</f>
        <v>0</v>
      </c>
      <c r="I112" s="112">
        <v>3231</v>
      </c>
      <c r="J112" s="114" t="s">
        <v>173</v>
      </c>
      <c r="K112" s="123">
        <f t="shared" ref="K112:P112" si="69">SUM(K108:K111)</f>
        <v>0</v>
      </c>
      <c r="L112" s="123">
        <f t="shared" si="69"/>
        <v>959.99</v>
      </c>
      <c r="M112" s="123">
        <f t="shared" si="69"/>
        <v>3412.14</v>
      </c>
      <c r="N112" s="123">
        <f t="shared" si="69"/>
        <v>0</v>
      </c>
      <c r="O112" s="123">
        <f t="shared" si="69"/>
        <v>0</v>
      </c>
      <c r="P112" s="123">
        <f t="shared" si="69"/>
        <v>480</v>
      </c>
      <c r="Q112" s="106">
        <v>3231</v>
      </c>
      <c r="R112" s="122" t="s">
        <v>173</v>
      </c>
      <c r="S112" s="110">
        <f>SUM(S108:S111)</f>
        <v>2615</v>
      </c>
      <c r="T112" s="109">
        <f t="shared" ref="T112:AA112" si="70">SUM(T108:T111)</f>
        <v>82.95</v>
      </c>
      <c r="U112" s="109">
        <f t="shared" si="70"/>
        <v>0</v>
      </c>
      <c r="V112" s="109">
        <f t="shared" si="70"/>
        <v>0</v>
      </c>
      <c r="W112" s="109">
        <f t="shared" si="70"/>
        <v>0</v>
      </c>
      <c r="X112" s="109">
        <f t="shared" si="70"/>
        <v>1760</v>
      </c>
      <c r="Y112" s="176">
        <f t="shared" si="70"/>
        <v>0</v>
      </c>
      <c r="Z112" s="109">
        <f t="shared" si="70"/>
        <v>0</v>
      </c>
      <c r="AA112" s="109">
        <f t="shared" si="70"/>
        <v>6.8212102632969618E-13</v>
      </c>
    </row>
    <row r="113" spans="1:27" x14ac:dyDescent="0.25">
      <c r="A113" s="13">
        <v>323211</v>
      </c>
      <c r="B113" s="14" t="s">
        <v>65</v>
      </c>
      <c r="C113" s="12">
        <v>1812.5</v>
      </c>
      <c r="D113" s="12"/>
      <c r="E113" s="12">
        <v>443.75</v>
      </c>
      <c r="G113" s="44">
        <f t="shared" si="67"/>
        <v>24.482758620689655</v>
      </c>
      <c r="H113" s="44">
        <f t="shared" si="68"/>
        <v>0</v>
      </c>
      <c r="I113" s="13">
        <v>323211</v>
      </c>
      <c r="J113" s="14" t="s">
        <v>65</v>
      </c>
      <c r="K113" s="25"/>
      <c r="L113" s="25"/>
      <c r="M113" s="25">
        <v>443.75</v>
      </c>
      <c r="N113" s="25"/>
      <c r="O113" s="25"/>
      <c r="P113" s="25"/>
      <c r="Q113" s="60">
        <v>323211</v>
      </c>
      <c r="R113" s="53" t="s">
        <v>65</v>
      </c>
      <c r="S113" s="69"/>
      <c r="T113" s="30"/>
      <c r="U113" s="30"/>
      <c r="V113" s="30"/>
      <c r="W113" s="30"/>
      <c r="X113" s="30"/>
      <c r="Y113" s="171"/>
      <c r="Z113" s="30"/>
      <c r="AA113" s="31">
        <f t="shared" ref="AA113:AA132" si="71">E113-K113-L113-M113-N113-O113-P113-S113-T113-U113-V113-W113-X113-Y113-Z113</f>
        <v>0</v>
      </c>
    </row>
    <row r="114" spans="1:27" x14ac:dyDescent="0.25">
      <c r="A114" s="13">
        <v>323221</v>
      </c>
      <c r="B114" s="14" t="s">
        <v>66</v>
      </c>
      <c r="C114" s="12">
        <v>3412.37</v>
      </c>
      <c r="D114" s="12"/>
      <c r="E114" s="12">
        <v>3090.91</v>
      </c>
      <c r="G114" s="44">
        <f t="shared" si="67"/>
        <v>90.579567866321639</v>
      </c>
      <c r="H114" s="44">
        <f t="shared" si="68"/>
        <v>0</v>
      </c>
      <c r="I114" s="13">
        <v>323221</v>
      </c>
      <c r="J114" s="14" t="s">
        <v>66</v>
      </c>
      <c r="K114" s="12"/>
      <c r="L114" s="12"/>
      <c r="M114" s="12">
        <v>2362.9699999999998</v>
      </c>
      <c r="N114" s="12"/>
      <c r="O114" s="12"/>
      <c r="P114" s="12"/>
      <c r="Q114" s="60">
        <v>323221</v>
      </c>
      <c r="R114" s="53" t="s">
        <v>66</v>
      </c>
      <c r="S114" s="70"/>
      <c r="T114" s="31">
        <v>48.3</v>
      </c>
      <c r="U114" s="31"/>
      <c r="V114" s="31">
        <v>679.64</v>
      </c>
      <c r="W114" s="31"/>
      <c r="X114" s="31"/>
      <c r="Y114" s="160"/>
      <c r="Z114" s="31"/>
      <c r="AA114" s="31">
        <f t="shared" si="71"/>
        <v>1.1368683772161603E-13</v>
      </c>
    </row>
    <row r="115" spans="1:27" x14ac:dyDescent="0.25">
      <c r="A115" s="13">
        <v>323291</v>
      </c>
      <c r="B115" s="14" t="s">
        <v>67</v>
      </c>
      <c r="C115" s="12">
        <v>746.04</v>
      </c>
      <c r="D115" s="12"/>
      <c r="E115" s="12">
        <v>767.82</v>
      </c>
      <c r="G115" s="44">
        <f t="shared" si="67"/>
        <v>102.91941450860544</v>
      </c>
      <c r="H115" s="44">
        <f t="shared" si="68"/>
        <v>0</v>
      </c>
      <c r="I115" s="13">
        <v>323291</v>
      </c>
      <c r="J115" s="14" t="s">
        <v>67</v>
      </c>
      <c r="K115" s="12"/>
      <c r="L115" s="12"/>
      <c r="M115" s="12">
        <v>767.82</v>
      </c>
      <c r="N115" s="12"/>
      <c r="O115" s="12"/>
      <c r="P115" s="12"/>
      <c r="Q115" s="60">
        <v>323291</v>
      </c>
      <c r="R115" s="53" t="s">
        <v>67</v>
      </c>
      <c r="S115" s="71"/>
      <c r="T115" s="32"/>
      <c r="U115" s="32"/>
      <c r="V115" s="32"/>
      <c r="W115" s="32"/>
      <c r="X115" s="32"/>
      <c r="Y115" s="161"/>
      <c r="Z115" s="32"/>
      <c r="AA115" s="31">
        <f t="shared" si="71"/>
        <v>0</v>
      </c>
    </row>
    <row r="116" spans="1:27" s="2" customFormat="1" x14ac:dyDescent="0.25">
      <c r="A116" s="15">
        <v>3232</v>
      </c>
      <c r="B116" s="16" t="s">
        <v>68</v>
      </c>
      <c r="C116" s="17">
        <f>C113+C114+C115</f>
        <v>5970.91</v>
      </c>
      <c r="D116" s="87"/>
      <c r="E116" s="17">
        <f>E113+E114+E115</f>
        <v>4302.4799999999996</v>
      </c>
      <c r="F116" s="19">
        <f>F113+F114+F115</f>
        <v>0</v>
      </c>
      <c r="G116" s="45">
        <f t="shared" si="67"/>
        <v>72.057358091145232</v>
      </c>
      <c r="H116" s="45">
        <f t="shared" si="68"/>
        <v>0</v>
      </c>
      <c r="I116" s="15">
        <v>3232</v>
      </c>
      <c r="J116" s="16" t="s">
        <v>68</v>
      </c>
      <c r="K116" s="17">
        <f t="shared" ref="K116:P116" si="72">SUM(K113:K115)</f>
        <v>0</v>
      </c>
      <c r="L116" s="17">
        <f t="shared" si="72"/>
        <v>0</v>
      </c>
      <c r="M116" s="17">
        <f t="shared" si="72"/>
        <v>3574.54</v>
      </c>
      <c r="N116" s="17">
        <f t="shared" si="72"/>
        <v>0</v>
      </c>
      <c r="O116" s="17">
        <f t="shared" si="72"/>
        <v>0</v>
      </c>
      <c r="P116" s="17">
        <f t="shared" si="72"/>
        <v>0</v>
      </c>
      <c r="Q116" s="61">
        <v>3232</v>
      </c>
      <c r="R116" s="54" t="s">
        <v>68</v>
      </c>
      <c r="S116" s="71">
        <f>SUM(S113:S115)</f>
        <v>0</v>
      </c>
      <c r="T116" s="32">
        <f t="shared" ref="T116:AA116" si="73">SUM(T113:T115)</f>
        <v>48.3</v>
      </c>
      <c r="U116" s="32">
        <f t="shared" si="73"/>
        <v>0</v>
      </c>
      <c r="V116" s="32">
        <f t="shared" si="73"/>
        <v>679.64</v>
      </c>
      <c r="W116" s="32">
        <f t="shared" si="73"/>
        <v>0</v>
      </c>
      <c r="X116" s="32">
        <f t="shared" si="73"/>
        <v>0</v>
      </c>
      <c r="Y116" s="161">
        <f t="shared" si="73"/>
        <v>0</v>
      </c>
      <c r="Z116" s="32">
        <f t="shared" si="73"/>
        <v>0</v>
      </c>
      <c r="AA116" s="32">
        <f t="shared" si="73"/>
        <v>1.1368683772161603E-13</v>
      </c>
    </row>
    <row r="117" spans="1:27" x14ac:dyDescent="0.25">
      <c r="A117" s="13">
        <v>323321</v>
      </c>
      <c r="B117" s="14" t="s">
        <v>69</v>
      </c>
      <c r="C117" s="12">
        <v>99.54</v>
      </c>
      <c r="D117" s="12"/>
      <c r="E117" s="12">
        <v>149.31</v>
      </c>
      <c r="G117" s="44">
        <f t="shared" si="67"/>
        <v>150</v>
      </c>
      <c r="H117" s="44">
        <f t="shared" si="68"/>
        <v>0</v>
      </c>
      <c r="I117" s="13">
        <v>323321</v>
      </c>
      <c r="J117" s="14" t="s">
        <v>69</v>
      </c>
      <c r="K117" s="12"/>
      <c r="L117" s="12"/>
      <c r="M117" s="12"/>
      <c r="N117" s="12"/>
      <c r="O117" s="12"/>
      <c r="P117" s="12"/>
      <c r="Q117" s="60">
        <v>323321</v>
      </c>
      <c r="R117" s="53" t="s">
        <v>69</v>
      </c>
      <c r="S117" s="71"/>
      <c r="T117" s="32">
        <v>149.31</v>
      </c>
      <c r="U117" s="32"/>
      <c r="V117" s="32"/>
      <c r="W117" s="32"/>
      <c r="X117" s="32"/>
      <c r="Y117" s="161"/>
      <c r="Z117" s="32"/>
      <c r="AA117" s="31">
        <f t="shared" si="71"/>
        <v>0</v>
      </c>
    </row>
    <row r="118" spans="1:27" x14ac:dyDescent="0.25">
      <c r="A118" s="13">
        <v>323391</v>
      </c>
      <c r="B118" s="14" t="s">
        <v>70</v>
      </c>
      <c r="C118" s="12">
        <v>127.44</v>
      </c>
      <c r="D118" s="12"/>
      <c r="E118" s="12"/>
      <c r="G118" s="44">
        <f t="shared" si="67"/>
        <v>0</v>
      </c>
      <c r="H118" s="44">
        <f t="shared" si="68"/>
        <v>0</v>
      </c>
      <c r="I118" s="13">
        <v>323391</v>
      </c>
      <c r="J118" s="14" t="s">
        <v>70</v>
      </c>
      <c r="K118" s="12"/>
      <c r="L118" s="12"/>
      <c r="M118" s="12"/>
      <c r="N118" s="12"/>
      <c r="O118" s="12"/>
      <c r="P118" s="12"/>
      <c r="Q118" s="60">
        <v>323391</v>
      </c>
      <c r="R118" s="53" t="s">
        <v>70</v>
      </c>
      <c r="S118" s="70"/>
      <c r="T118" s="31"/>
      <c r="U118" s="31"/>
      <c r="V118" s="31"/>
      <c r="W118" s="31"/>
      <c r="X118" s="31"/>
      <c r="Y118" s="160"/>
      <c r="Z118" s="31"/>
      <c r="AA118" s="31">
        <f t="shared" si="71"/>
        <v>0</v>
      </c>
    </row>
    <row r="119" spans="1:27" s="2" customFormat="1" x14ac:dyDescent="0.25">
      <c r="A119" s="15">
        <v>3233</v>
      </c>
      <c r="B119" s="16" t="s">
        <v>71</v>
      </c>
      <c r="C119" s="17">
        <f>C117+C118</f>
        <v>226.98000000000002</v>
      </c>
      <c r="D119" s="17">
        <f t="shared" ref="D119:E119" si="74">D117+D118</f>
        <v>0</v>
      </c>
      <c r="E119" s="17">
        <f t="shared" si="74"/>
        <v>149.31</v>
      </c>
      <c r="F119" s="19">
        <f>F117+F118</f>
        <v>0</v>
      </c>
      <c r="G119" s="45">
        <f t="shared" si="67"/>
        <v>65.781126090404442</v>
      </c>
      <c r="H119" s="45">
        <f t="shared" si="68"/>
        <v>0</v>
      </c>
      <c r="I119" s="15">
        <v>3233</v>
      </c>
      <c r="J119" s="16" t="s">
        <v>71</v>
      </c>
      <c r="K119" s="17">
        <f>K117+K118</f>
        <v>0</v>
      </c>
      <c r="L119" s="17">
        <f t="shared" ref="L119:P119" si="75">L117+L118</f>
        <v>0</v>
      </c>
      <c r="M119" s="17">
        <f t="shared" si="75"/>
        <v>0</v>
      </c>
      <c r="N119" s="17">
        <f t="shared" si="75"/>
        <v>0</v>
      </c>
      <c r="O119" s="17">
        <f t="shared" si="75"/>
        <v>0</v>
      </c>
      <c r="P119" s="17">
        <f t="shared" si="75"/>
        <v>0</v>
      </c>
      <c r="Q119" s="61">
        <v>3233</v>
      </c>
      <c r="R119" s="54" t="s">
        <v>71</v>
      </c>
      <c r="S119" s="71">
        <f>S117+S118</f>
        <v>0</v>
      </c>
      <c r="T119" s="71">
        <f t="shared" ref="T119:AA119" si="76">T117+T118</f>
        <v>149.31</v>
      </c>
      <c r="U119" s="71">
        <f t="shared" si="76"/>
        <v>0</v>
      </c>
      <c r="V119" s="71">
        <f t="shared" si="76"/>
        <v>0</v>
      </c>
      <c r="W119" s="71">
        <f t="shared" si="76"/>
        <v>0</v>
      </c>
      <c r="X119" s="71">
        <f t="shared" si="76"/>
        <v>0</v>
      </c>
      <c r="Y119" s="71">
        <f t="shared" si="76"/>
        <v>0</v>
      </c>
      <c r="Z119" s="71">
        <f t="shared" si="76"/>
        <v>0</v>
      </c>
      <c r="AA119" s="71">
        <f t="shared" si="76"/>
        <v>0</v>
      </c>
    </row>
    <row r="120" spans="1:27" x14ac:dyDescent="0.25">
      <c r="A120" s="13">
        <v>323411</v>
      </c>
      <c r="B120" s="14" t="s">
        <v>72</v>
      </c>
      <c r="C120" s="12">
        <v>1446.3</v>
      </c>
      <c r="D120" s="12"/>
      <c r="E120" s="12">
        <v>1411.11</v>
      </c>
      <c r="G120" s="44">
        <f t="shared" si="67"/>
        <v>97.566894835096448</v>
      </c>
      <c r="H120" s="44">
        <f t="shared" si="68"/>
        <v>0</v>
      </c>
      <c r="I120" s="13">
        <v>323411</v>
      </c>
      <c r="J120" s="14" t="s">
        <v>72</v>
      </c>
      <c r="K120" s="12"/>
      <c r="L120" s="12"/>
      <c r="M120" s="12">
        <v>1411.11</v>
      </c>
      <c r="N120" s="12"/>
      <c r="O120" s="12"/>
      <c r="P120" s="12"/>
      <c r="Q120" s="60">
        <v>323411</v>
      </c>
      <c r="R120" s="53" t="s">
        <v>72</v>
      </c>
      <c r="S120" s="70"/>
      <c r="T120" s="31"/>
      <c r="U120" s="31"/>
      <c r="V120" s="31"/>
      <c r="W120" s="31"/>
      <c r="X120" s="31"/>
      <c r="Y120" s="160"/>
      <c r="Z120" s="31"/>
      <c r="AA120" s="31">
        <f t="shared" si="71"/>
        <v>0</v>
      </c>
    </row>
    <row r="121" spans="1:27" x14ac:dyDescent="0.25">
      <c r="A121" s="13">
        <v>323421</v>
      </c>
      <c r="B121" s="14" t="s">
        <v>73</v>
      </c>
      <c r="C121" s="12">
        <v>1890.44</v>
      </c>
      <c r="D121" s="12"/>
      <c r="E121" s="12">
        <v>2588.9699999999998</v>
      </c>
      <c r="G121" s="44">
        <f t="shared" si="67"/>
        <v>136.95065698990709</v>
      </c>
      <c r="H121" s="44">
        <f t="shared" si="68"/>
        <v>0</v>
      </c>
      <c r="I121" s="13">
        <v>323421</v>
      </c>
      <c r="J121" s="14" t="s">
        <v>73</v>
      </c>
      <c r="K121" s="12"/>
      <c r="L121" s="12"/>
      <c r="M121" s="12">
        <v>2588.9699999999998</v>
      </c>
      <c r="N121" s="12"/>
      <c r="O121" s="12"/>
      <c r="P121" s="12"/>
      <c r="Q121" s="60">
        <v>323421</v>
      </c>
      <c r="R121" s="53" t="s">
        <v>73</v>
      </c>
      <c r="S121" s="71"/>
      <c r="T121" s="31"/>
      <c r="U121" s="32"/>
      <c r="V121" s="32"/>
      <c r="W121" s="32"/>
      <c r="X121" s="32"/>
      <c r="Y121" s="161"/>
      <c r="Z121" s="32"/>
      <c r="AA121" s="31">
        <f t="shared" si="71"/>
        <v>0</v>
      </c>
    </row>
    <row r="122" spans="1:27" x14ac:dyDescent="0.25">
      <c r="A122" s="13">
        <v>323441</v>
      </c>
      <c r="B122" s="14" t="s">
        <v>74</v>
      </c>
      <c r="C122" s="12"/>
      <c r="D122" s="12"/>
      <c r="E122" s="12"/>
      <c r="G122" s="44">
        <f t="shared" si="67"/>
        <v>0</v>
      </c>
      <c r="H122" s="44">
        <f t="shared" si="68"/>
        <v>0</v>
      </c>
      <c r="I122" s="13">
        <v>323441</v>
      </c>
      <c r="J122" s="14" t="s">
        <v>74</v>
      </c>
      <c r="K122" s="12"/>
      <c r="L122" s="12"/>
      <c r="M122" s="12"/>
      <c r="N122" s="12"/>
      <c r="O122" s="12"/>
      <c r="P122" s="12"/>
      <c r="Q122" s="60">
        <v>323441</v>
      </c>
      <c r="R122" s="53" t="s">
        <v>74</v>
      </c>
      <c r="S122" s="70"/>
      <c r="T122" s="31"/>
      <c r="U122" s="31"/>
      <c r="V122" s="31"/>
      <c r="W122" s="31"/>
      <c r="X122" s="31"/>
      <c r="Y122" s="160"/>
      <c r="Z122" s="31"/>
      <c r="AA122" s="31">
        <f t="shared" si="71"/>
        <v>0</v>
      </c>
    </row>
    <row r="123" spans="1:27" x14ac:dyDescent="0.25">
      <c r="A123" s="13">
        <v>323491</v>
      </c>
      <c r="B123" s="14" t="s">
        <v>75</v>
      </c>
      <c r="C123" s="12">
        <v>2237.88</v>
      </c>
      <c r="D123" s="12"/>
      <c r="E123" s="12">
        <v>2237.88</v>
      </c>
      <c r="G123" s="44">
        <f t="shared" si="67"/>
        <v>100</v>
      </c>
      <c r="H123" s="44">
        <f t="shared" si="68"/>
        <v>0</v>
      </c>
      <c r="I123" s="13">
        <v>323491</v>
      </c>
      <c r="J123" s="14" t="s">
        <v>75</v>
      </c>
      <c r="K123" s="12"/>
      <c r="L123" s="12"/>
      <c r="M123" s="12">
        <v>2237.88</v>
      </c>
      <c r="N123" s="12"/>
      <c r="O123" s="12"/>
      <c r="P123" s="12"/>
      <c r="Q123" s="60">
        <v>323491</v>
      </c>
      <c r="R123" s="53" t="s">
        <v>75</v>
      </c>
      <c r="S123" s="71"/>
      <c r="T123" s="32"/>
      <c r="U123" s="32"/>
      <c r="V123" s="32"/>
      <c r="W123" s="32"/>
      <c r="X123" s="32"/>
      <c r="Y123" s="161"/>
      <c r="Z123" s="32"/>
      <c r="AA123" s="31">
        <f t="shared" si="71"/>
        <v>0</v>
      </c>
    </row>
    <row r="124" spans="1:27" s="2" customFormat="1" x14ac:dyDescent="0.25">
      <c r="A124" s="15">
        <v>3234</v>
      </c>
      <c r="B124" s="16" t="s">
        <v>76</v>
      </c>
      <c r="C124" s="17">
        <f>SUM(C120:C123)</f>
        <v>5574.62</v>
      </c>
      <c r="D124" s="87"/>
      <c r="E124" s="17">
        <f>SUM(E120:E123)</f>
        <v>6237.96</v>
      </c>
      <c r="F124" s="19">
        <f>SUM(F120:F123)</f>
        <v>0</v>
      </c>
      <c r="G124" s="45">
        <f t="shared" si="67"/>
        <v>111.89928640875971</v>
      </c>
      <c r="H124" s="45">
        <f t="shared" si="68"/>
        <v>0</v>
      </c>
      <c r="I124" s="15">
        <v>3234</v>
      </c>
      <c r="J124" s="16" t="s">
        <v>76</v>
      </c>
      <c r="K124" s="17">
        <f t="shared" ref="K124:P124" si="77">SUM(K120:K123)</f>
        <v>0</v>
      </c>
      <c r="L124" s="17">
        <f t="shared" si="77"/>
        <v>0</v>
      </c>
      <c r="M124" s="17">
        <f t="shared" si="77"/>
        <v>6237.96</v>
      </c>
      <c r="N124" s="17">
        <f t="shared" si="77"/>
        <v>0</v>
      </c>
      <c r="O124" s="17">
        <f t="shared" si="77"/>
        <v>0</v>
      </c>
      <c r="P124" s="17">
        <f t="shared" si="77"/>
        <v>0</v>
      </c>
      <c r="Q124" s="61">
        <v>3234</v>
      </c>
      <c r="R124" s="54" t="s">
        <v>76</v>
      </c>
      <c r="S124" s="71">
        <f>SUM(S120:S123)</f>
        <v>0</v>
      </c>
      <c r="T124" s="32">
        <f t="shared" ref="T124:Z124" si="78">SUM(T120:T123)</f>
        <v>0</v>
      </c>
      <c r="U124" s="32">
        <f t="shared" si="78"/>
        <v>0</v>
      </c>
      <c r="V124" s="32">
        <f t="shared" si="78"/>
        <v>0</v>
      </c>
      <c r="W124" s="32">
        <f t="shared" si="78"/>
        <v>0</v>
      </c>
      <c r="X124" s="32">
        <f t="shared" si="78"/>
        <v>0</v>
      </c>
      <c r="Y124" s="161">
        <f t="shared" si="78"/>
        <v>0</v>
      </c>
      <c r="Z124" s="32">
        <f t="shared" si="78"/>
        <v>0</v>
      </c>
      <c r="AA124" s="31">
        <f t="shared" si="71"/>
        <v>0</v>
      </c>
    </row>
    <row r="125" spans="1:27" x14ac:dyDescent="0.25">
      <c r="A125" s="13">
        <v>323521</v>
      </c>
      <c r="B125" s="14" t="s">
        <v>77</v>
      </c>
      <c r="C125" s="12">
        <v>913.22</v>
      </c>
      <c r="D125" s="12"/>
      <c r="E125" s="12">
        <v>557.69000000000005</v>
      </c>
      <c r="G125" s="44">
        <f t="shared" si="67"/>
        <v>61.068526751494709</v>
      </c>
      <c r="H125" s="44">
        <f t="shared" si="68"/>
        <v>0</v>
      </c>
      <c r="I125" s="13">
        <v>323521</v>
      </c>
      <c r="J125" s="14" t="s">
        <v>77</v>
      </c>
      <c r="K125" s="12"/>
      <c r="L125" s="12"/>
      <c r="M125" s="12">
        <v>557.69000000000005</v>
      </c>
      <c r="N125" s="12"/>
      <c r="O125" s="12"/>
      <c r="P125" s="12"/>
      <c r="Q125" s="60">
        <v>323521</v>
      </c>
      <c r="R125" s="53" t="s">
        <v>77</v>
      </c>
      <c r="S125" s="71"/>
      <c r="T125" s="31"/>
      <c r="U125" s="32"/>
      <c r="V125" s="32"/>
      <c r="W125" s="32"/>
      <c r="X125" s="32"/>
      <c r="Y125" s="161"/>
      <c r="Z125" s="32"/>
      <c r="AA125" s="31">
        <f t="shared" si="71"/>
        <v>0</v>
      </c>
    </row>
    <row r="126" spans="1:27" x14ac:dyDescent="0.25">
      <c r="A126" s="13">
        <v>323531</v>
      </c>
      <c r="B126" s="14" t="s">
        <v>390</v>
      </c>
      <c r="C126" s="12">
        <v>980.28</v>
      </c>
      <c r="D126" s="12"/>
      <c r="E126" s="12">
        <v>877.43</v>
      </c>
      <c r="G126" s="44">
        <f t="shared" si="67"/>
        <v>89.508099726608719</v>
      </c>
      <c r="H126" s="44">
        <f t="shared" si="68"/>
        <v>0</v>
      </c>
      <c r="I126" s="13">
        <v>323531</v>
      </c>
      <c r="J126" s="14" t="s">
        <v>390</v>
      </c>
      <c r="K126" s="12"/>
      <c r="L126" s="12"/>
      <c r="M126" s="12">
        <v>877.43</v>
      </c>
      <c r="N126" s="12"/>
      <c r="O126" s="12"/>
      <c r="P126" s="12"/>
      <c r="Q126" s="60">
        <v>323531</v>
      </c>
      <c r="R126" s="14" t="s">
        <v>390</v>
      </c>
      <c r="S126" s="71"/>
      <c r="T126" s="32"/>
      <c r="U126" s="32"/>
      <c r="V126" s="32"/>
      <c r="W126" s="32"/>
      <c r="X126" s="32"/>
      <c r="Y126" s="161"/>
      <c r="Z126" s="32"/>
      <c r="AA126" s="31">
        <f t="shared" si="71"/>
        <v>0</v>
      </c>
    </row>
    <row r="127" spans="1:27" x14ac:dyDescent="0.25">
      <c r="A127" s="13">
        <v>323541</v>
      </c>
      <c r="B127" s="14" t="s">
        <v>78</v>
      </c>
      <c r="C127" s="12">
        <v>3251</v>
      </c>
      <c r="D127" s="12"/>
      <c r="E127" s="12">
        <v>1282.96</v>
      </c>
      <c r="G127" s="44">
        <f t="shared" si="67"/>
        <v>39.463549677022456</v>
      </c>
      <c r="H127" s="44">
        <f t="shared" si="68"/>
        <v>0</v>
      </c>
      <c r="I127" s="13">
        <v>323541</v>
      </c>
      <c r="J127" s="14" t="s">
        <v>78</v>
      </c>
      <c r="K127" s="12"/>
      <c r="L127" s="12">
        <v>37.479999999999997</v>
      </c>
      <c r="M127" s="12">
        <v>1245.48</v>
      </c>
      <c r="N127" s="12"/>
      <c r="O127" s="12"/>
      <c r="P127" s="12"/>
      <c r="Q127" s="60">
        <v>323541</v>
      </c>
      <c r="R127" s="53" t="s">
        <v>78</v>
      </c>
      <c r="S127" s="70"/>
      <c r="T127" s="31"/>
      <c r="U127" s="31"/>
      <c r="V127" s="31"/>
      <c r="W127" s="31"/>
      <c r="X127" s="31"/>
      <c r="Y127" s="160"/>
      <c r="Z127" s="31"/>
      <c r="AA127" s="31">
        <f t="shared" si="71"/>
        <v>0</v>
      </c>
    </row>
    <row r="128" spans="1:27" s="2" customFormat="1" x14ac:dyDescent="0.25">
      <c r="A128" s="15">
        <v>3235</v>
      </c>
      <c r="B128" s="16" t="s">
        <v>79</v>
      </c>
      <c r="C128" s="17">
        <f>SUM(C125:C127)</f>
        <v>5144.5</v>
      </c>
      <c r="D128" s="17">
        <f t="shared" ref="D128:E128" si="79">SUM(D125:D127)</f>
        <v>0</v>
      </c>
      <c r="E128" s="17">
        <f t="shared" si="79"/>
        <v>2718.08</v>
      </c>
      <c r="F128" s="19">
        <f>F125+F127</f>
        <v>0</v>
      </c>
      <c r="G128" s="45">
        <f t="shared" si="67"/>
        <v>52.834677811254736</v>
      </c>
      <c r="H128" s="45">
        <f t="shared" si="68"/>
        <v>0</v>
      </c>
      <c r="I128" s="15">
        <v>3235</v>
      </c>
      <c r="J128" s="16" t="s">
        <v>79</v>
      </c>
      <c r="K128" s="17">
        <f>SUM(K125:K127)</f>
        <v>0</v>
      </c>
      <c r="L128" s="17">
        <f t="shared" ref="L128:P128" si="80">SUM(L125:L127)</f>
        <v>37.479999999999997</v>
      </c>
      <c r="M128" s="17">
        <f t="shared" si="80"/>
        <v>2680.6</v>
      </c>
      <c r="N128" s="17">
        <f t="shared" si="80"/>
        <v>0</v>
      </c>
      <c r="O128" s="17">
        <f t="shared" si="80"/>
        <v>0</v>
      </c>
      <c r="P128" s="17">
        <f t="shared" si="80"/>
        <v>0</v>
      </c>
      <c r="Q128" s="61">
        <v>3235</v>
      </c>
      <c r="R128" s="54" t="s">
        <v>79</v>
      </c>
      <c r="S128" s="71">
        <f>SUM(S125:S127)</f>
        <v>0</v>
      </c>
      <c r="T128" s="71">
        <f t="shared" ref="T128:AA128" si="81">SUM(T125:T127)</f>
        <v>0</v>
      </c>
      <c r="U128" s="71">
        <f t="shared" si="81"/>
        <v>0</v>
      </c>
      <c r="V128" s="71">
        <f t="shared" si="81"/>
        <v>0</v>
      </c>
      <c r="W128" s="71">
        <f t="shared" si="81"/>
        <v>0</v>
      </c>
      <c r="X128" s="71">
        <f t="shared" si="81"/>
        <v>0</v>
      </c>
      <c r="Y128" s="71">
        <f t="shared" si="81"/>
        <v>0</v>
      </c>
      <c r="Z128" s="71">
        <f t="shared" si="81"/>
        <v>0</v>
      </c>
      <c r="AA128" s="71">
        <f t="shared" si="81"/>
        <v>0</v>
      </c>
    </row>
    <row r="129" spans="1:27" x14ac:dyDescent="0.25">
      <c r="A129" s="13">
        <v>323611</v>
      </c>
      <c r="B129" s="14" t="s">
        <v>80</v>
      </c>
      <c r="C129" s="12">
        <v>1114.4000000000001</v>
      </c>
      <c r="D129" s="12"/>
      <c r="E129" s="12">
        <v>2797</v>
      </c>
      <c r="G129" s="44">
        <f t="shared" si="67"/>
        <v>250.98707824838476</v>
      </c>
      <c r="H129" s="44">
        <f t="shared" si="68"/>
        <v>0</v>
      </c>
      <c r="I129" s="13">
        <v>323611</v>
      </c>
      <c r="J129" s="14" t="s">
        <v>80</v>
      </c>
      <c r="K129" s="12"/>
      <c r="L129" s="12"/>
      <c r="M129" s="12">
        <v>2797</v>
      </c>
      <c r="N129" s="12"/>
      <c r="O129" s="12"/>
      <c r="P129" s="12"/>
      <c r="Q129" s="60">
        <v>323611</v>
      </c>
      <c r="R129" s="53" t="s">
        <v>80</v>
      </c>
      <c r="S129" s="71"/>
      <c r="T129" s="32"/>
      <c r="U129" s="32"/>
      <c r="V129" s="32"/>
      <c r="W129" s="32"/>
      <c r="X129" s="32"/>
      <c r="Y129" s="161"/>
      <c r="Z129" s="32"/>
      <c r="AA129" s="31">
        <f t="shared" si="71"/>
        <v>0</v>
      </c>
    </row>
    <row r="130" spans="1:27" x14ac:dyDescent="0.25">
      <c r="A130" s="13">
        <v>323691</v>
      </c>
      <c r="B130" s="14" t="s">
        <v>414</v>
      </c>
      <c r="C130" s="12"/>
      <c r="D130" s="12"/>
      <c r="E130" s="12">
        <v>108</v>
      </c>
      <c r="G130" s="44">
        <f t="shared" si="67"/>
        <v>0</v>
      </c>
      <c r="H130" s="44">
        <f t="shared" si="68"/>
        <v>0</v>
      </c>
      <c r="I130" s="13">
        <v>323691</v>
      </c>
      <c r="J130" s="14" t="s">
        <v>414</v>
      </c>
      <c r="K130" s="12"/>
      <c r="L130" s="12"/>
      <c r="M130" s="12">
        <v>108</v>
      </c>
      <c r="N130" s="12"/>
      <c r="O130" s="12"/>
      <c r="P130" s="12"/>
      <c r="Q130" s="60">
        <v>323631</v>
      </c>
      <c r="R130" s="53" t="s">
        <v>193</v>
      </c>
      <c r="S130" s="71"/>
      <c r="T130" s="32"/>
      <c r="U130" s="32"/>
      <c r="V130" s="32"/>
      <c r="W130" s="32"/>
      <c r="X130" s="32"/>
      <c r="Y130" s="161"/>
      <c r="Z130" s="32"/>
      <c r="AA130" s="31">
        <f t="shared" si="71"/>
        <v>0</v>
      </c>
    </row>
    <row r="131" spans="1:27" s="2" customFormat="1" x14ac:dyDescent="0.25">
      <c r="A131" s="15">
        <v>3236</v>
      </c>
      <c r="B131" s="16" t="s">
        <v>81</v>
      </c>
      <c r="C131" s="17">
        <f>C129+C130</f>
        <v>1114.4000000000001</v>
      </c>
      <c r="D131" s="17">
        <f>D129+D130</f>
        <v>0</v>
      </c>
      <c r="E131" s="17">
        <f>E129+E130</f>
        <v>2905</v>
      </c>
      <c r="F131" s="19">
        <f>F129</f>
        <v>0</v>
      </c>
      <c r="G131" s="45">
        <f t="shared" si="67"/>
        <v>260.678391959799</v>
      </c>
      <c r="H131" s="45">
        <f t="shared" si="68"/>
        <v>0</v>
      </c>
      <c r="I131" s="15">
        <v>3236</v>
      </c>
      <c r="J131" s="16" t="s">
        <v>81</v>
      </c>
      <c r="K131" s="17">
        <f t="shared" ref="K131:P131" si="82">K129+K130</f>
        <v>0</v>
      </c>
      <c r="L131" s="17">
        <f t="shared" si="82"/>
        <v>0</v>
      </c>
      <c r="M131" s="17">
        <f t="shared" si="82"/>
        <v>2905</v>
      </c>
      <c r="N131" s="17">
        <f t="shared" si="82"/>
        <v>0</v>
      </c>
      <c r="O131" s="17">
        <f t="shared" si="82"/>
        <v>0</v>
      </c>
      <c r="P131" s="17">
        <f t="shared" si="82"/>
        <v>0</v>
      </c>
      <c r="Q131" s="61">
        <v>3236</v>
      </c>
      <c r="R131" s="54" t="s">
        <v>81</v>
      </c>
      <c r="S131" s="70">
        <f>S129+S130</f>
        <v>0</v>
      </c>
      <c r="T131" s="70">
        <f t="shared" ref="T131:AA131" si="83">T129+T130</f>
        <v>0</v>
      </c>
      <c r="U131" s="70">
        <f t="shared" si="83"/>
        <v>0</v>
      </c>
      <c r="V131" s="70">
        <f t="shared" si="83"/>
        <v>0</v>
      </c>
      <c r="W131" s="70">
        <f t="shared" si="83"/>
        <v>0</v>
      </c>
      <c r="X131" s="70">
        <f t="shared" si="83"/>
        <v>0</v>
      </c>
      <c r="Y131" s="160">
        <f t="shared" si="83"/>
        <v>0</v>
      </c>
      <c r="Z131" s="70">
        <f t="shared" si="83"/>
        <v>0</v>
      </c>
      <c r="AA131" s="70">
        <f t="shared" si="83"/>
        <v>0</v>
      </c>
    </row>
    <row r="132" spans="1:27" x14ac:dyDescent="0.25">
      <c r="A132" s="13">
        <v>323711</v>
      </c>
      <c r="B132" s="14" t="s">
        <v>82</v>
      </c>
      <c r="C132" s="12">
        <v>368.94</v>
      </c>
      <c r="D132" s="12"/>
      <c r="E132" s="12">
        <v>556.19000000000005</v>
      </c>
      <c r="F132" s="163"/>
      <c r="G132" s="44">
        <f t="shared" si="67"/>
        <v>150.75351005583565</v>
      </c>
      <c r="H132" s="44">
        <f t="shared" si="68"/>
        <v>0</v>
      </c>
      <c r="I132" s="13">
        <v>323711</v>
      </c>
      <c r="J132" s="14" t="s">
        <v>82</v>
      </c>
      <c r="K132" s="12"/>
      <c r="L132" s="12">
        <v>556.19000000000005</v>
      </c>
      <c r="M132" s="12"/>
      <c r="N132" s="12"/>
      <c r="O132" s="12"/>
      <c r="P132" s="12"/>
      <c r="Q132" s="60">
        <v>323711</v>
      </c>
      <c r="R132" s="53" t="s">
        <v>82</v>
      </c>
      <c r="S132" s="70"/>
      <c r="T132" s="31"/>
      <c r="U132" s="31"/>
      <c r="V132" s="31"/>
      <c r="W132" s="31"/>
      <c r="X132" s="31"/>
      <c r="Y132" s="160"/>
      <c r="Z132" s="31"/>
      <c r="AA132" s="31">
        <f t="shared" si="71"/>
        <v>0</v>
      </c>
    </row>
    <row r="133" spans="1:27" x14ac:dyDescent="0.25">
      <c r="A133" s="361" t="str">
        <f>A1</f>
        <v>KOMERCIJALNA I TRGOVAČKA ŠKOLA BJELOVAR</v>
      </c>
      <c r="B133" s="361"/>
      <c r="C133" s="361"/>
      <c r="D133" s="361"/>
      <c r="I133" s="361" t="str">
        <f>A1</f>
        <v>KOMERCIJALNA I TRGOVAČKA ŠKOLA BJELOVAR</v>
      </c>
      <c r="J133" s="361"/>
      <c r="K133" s="361"/>
      <c r="L133" s="361"/>
      <c r="M133" s="7"/>
      <c r="N133" s="7"/>
      <c r="O133" s="7"/>
      <c r="P133" s="7"/>
      <c r="Q133" s="365" t="str">
        <f>A1</f>
        <v>KOMERCIJALNA I TRGOVAČKA ŠKOLA BJELOVAR</v>
      </c>
      <c r="R133" s="365"/>
      <c r="S133" s="365"/>
      <c r="T133" s="365"/>
      <c r="U133" s="34"/>
      <c r="V133" s="34"/>
    </row>
    <row r="134" spans="1:27" x14ac:dyDescent="0.25">
      <c r="A134" s="370" t="str">
        <f>A2</f>
        <v>BJELOVAR, POLJANA DR. FRANJE TUĐMANA 9</v>
      </c>
      <c r="B134" s="370"/>
      <c r="C134" s="370"/>
      <c r="D134" s="370"/>
      <c r="H134" s="24" t="s">
        <v>172</v>
      </c>
      <c r="I134" s="370" t="str">
        <f>A2</f>
        <v>BJELOVAR, POLJANA DR. FRANJE TUĐMANA 9</v>
      </c>
      <c r="J134" s="370"/>
      <c r="K134" s="370"/>
      <c r="L134" s="370"/>
      <c r="M134" s="7"/>
      <c r="N134" s="7"/>
      <c r="O134" s="7"/>
      <c r="P134" s="24" t="str">
        <f>H134</f>
        <v>str.5</v>
      </c>
      <c r="Q134" s="365" t="str">
        <f>A2</f>
        <v>BJELOVAR, POLJANA DR. FRANJE TUĐMANA 9</v>
      </c>
      <c r="R134" s="365"/>
      <c r="S134" s="365"/>
      <c r="T134" s="365"/>
      <c r="U134" s="34"/>
      <c r="V134" s="34"/>
      <c r="AA134" s="27" t="str">
        <f>P134</f>
        <v>str.5</v>
      </c>
    </row>
    <row r="135" spans="1:27" x14ac:dyDescent="0.25">
      <c r="A135" s="35"/>
      <c r="B135" s="35"/>
      <c r="C135" s="35"/>
      <c r="D135" s="35"/>
      <c r="H135" s="24"/>
      <c r="I135" s="35"/>
      <c r="J135" s="35"/>
      <c r="K135" s="35"/>
      <c r="L135" s="35"/>
      <c r="M135" s="7"/>
      <c r="N135" s="7"/>
      <c r="O135" s="7"/>
      <c r="P135" s="24"/>
      <c r="Q135" s="57"/>
      <c r="R135" s="57"/>
      <c r="S135" s="66"/>
      <c r="T135" s="57"/>
      <c r="U135" s="34"/>
      <c r="V135" s="34"/>
      <c r="AA135" s="27"/>
    </row>
    <row r="136" spans="1:27" ht="15.75" x14ac:dyDescent="0.3">
      <c r="A136" s="20"/>
      <c r="B136" s="366" t="str">
        <f>B4</f>
        <v>IZVJEŠTAJ O IZVRŠENJU FINANCIJSKOG PLANA  I - XII 2024.</v>
      </c>
      <c r="C136" s="366"/>
      <c r="D136" s="366"/>
      <c r="E136" s="366"/>
      <c r="F136" s="366"/>
      <c r="G136" s="366"/>
      <c r="H136" s="366"/>
      <c r="I136" s="20"/>
      <c r="J136" s="366" t="str">
        <f>B4</f>
        <v>IZVJEŠTAJ O IZVRŠENJU FINANCIJSKOG PLANA  I - XII 2024.</v>
      </c>
      <c r="K136" s="366"/>
      <c r="L136" s="366"/>
      <c r="M136" s="366"/>
      <c r="N136" s="366"/>
      <c r="O136" s="366"/>
      <c r="P136" s="366"/>
      <c r="Q136" s="57"/>
      <c r="R136" s="366" t="str">
        <f>B4</f>
        <v>IZVJEŠTAJ O IZVRŠENJU FINANCIJSKOG PLANA  I - XII 2024.</v>
      </c>
      <c r="S136" s="366"/>
      <c r="T136" s="366"/>
      <c r="U136" s="366"/>
      <c r="V136" s="366"/>
      <c r="W136" s="366"/>
      <c r="X136" s="366"/>
      <c r="Y136" s="366"/>
      <c r="Z136" s="366"/>
      <c r="AA136" s="366"/>
    </row>
    <row r="137" spans="1:27" x14ac:dyDescent="0.25">
      <c r="I137" s="1"/>
      <c r="J137" s="3"/>
      <c r="K137" s="7"/>
      <c r="L137" s="7"/>
      <c r="M137" s="7"/>
      <c r="N137" s="7"/>
      <c r="O137" s="7"/>
      <c r="P137" s="7"/>
      <c r="Q137" s="58"/>
    </row>
    <row r="138" spans="1:27" ht="15" customHeight="1" x14ac:dyDescent="0.25">
      <c r="A138" s="4"/>
      <c r="B138" s="5"/>
      <c r="C138" s="36" t="str">
        <f t="shared" ref="C138:E139" si="84">C6</f>
        <v>IZVRŠENO</v>
      </c>
      <c r="D138" s="36" t="str">
        <f t="shared" si="84"/>
        <v>PLAN</v>
      </c>
      <c r="E138" s="36" t="str">
        <f t="shared" si="84"/>
        <v>IZVRŠENO</v>
      </c>
      <c r="G138" s="42" t="str">
        <f>G6</f>
        <v>INDEKS</v>
      </c>
      <c r="H138" s="42" t="str">
        <f>H6</f>
        <v xml:space="preserve">INDEKS </v>
      </c>
      <c r="I138" s="4"/>
      <c r="J138" s="5"/>
      <c r="K138" s="362" t="s">
        <v>145</v>
      </c>
      <c r="L138" s="363"/>
      <c r="M138" s="362" t="s">
        <v>148</v>
      </c>
      <c r="N138" s="364"/>
      <c r="O138" s="364"/>
      <c r="P138" s="363"/>
      <c r="Q138" s="59"/>
      <c r="R138" s="55"/>
      <c r="S138" s="367" t="s">
        <v>150</v>
      </c>
      <c r="T138" s="368"/>
      <c r="U138" s="368"/>
      <c r="V138" s="368"/>
      <c r="W138" s="369"/>
      <c r="X138" s="368" t="s">
        <v>4</v>
      </c>
      <c r="Y138" s="368"/>
      <c r="Z138" s="368"/>
      <c r="AA138" s="369"/>
    </row>
    <row r="139" spans="1:27" x14ac:dyDescent="0.25">
      <c r="A139" s="105" t="s">
        <v>6</v>
      </c>
      <c r="B139" s="105" t="s">
        <v>7</v>
      </c>
      <c r="C139" s="37" t="str">
        <f t="shared" si="84"/>
        <v>I - XII 2023.</v>
      </c>
      <c r="D139" s="37" t="str">
        <f t="shared" si="84"/>
        <v>2024.</v>
      </c>
      <c r="E139" s="37" t="str">
        <f t="shared" si="84"/>
        <v>I - XII 2024.</v>
      </c>
      <c r="G139" s="43" t="str">
        <f>G7</f>
        <v>2024/2023.</v>
      </c>
      <c r="H139" s="43" t="str">
        <f>H7</f>
        <v>IZVR / PLAN</v>
      </c>
      <c r="I139" s="105" t="s">
        <v>6</v>
      </c>
      <c r="J139" s="105" t="s">
        <v>7</v>
      </c>
      <c r="K139" s="38" t="str">
        <f t="shared" ref="K139:P139" si="85">K7</f>
        <v>RIZNICA</v>
      </c>
      <c r="L139" s="38" t="str">
        <f t="shared" si="85"/>
        <v>OSTALO</v>
      </c>
      <c r="M139" s="38" t="str">
        <f t="shared" si="85"/>
        <v>DECENTRALIZ.</v>
      </c>
      <c r="N139" s="38" t="str">
        <f t="shared" si="85"/>
        <v>e-tehničar</v>
      </c>
      <c r="O139" s="38" t="str">
        <f t="shared" si="85"/>
        <v>shema šk.voće</v>
      </c>
      <c r="P139" s="38" t="str">
        <f t="shared" si="85"/>
        <v>OSTALO</v>
      </c>
      <c r="Q139" s="115" t="s">
        <v>6</v>
      </c>
      <c r="R139" s="115" t="s">
        <v>7</v>
      </c>
      <c r="S139" s="68" t="str">
        <f t="shared" ref="S139:AA139" si="86">S7</f>
        <v>ERASMUS+</v>
      </c>
      <c r="T139" s="68" t="str">
        <f t="shared" si="86"/>
        <v>ZAKUP</v>
      </c>
      <c r="U139" s="68" t="str">
        <f t="shared" si="86"/>
        <v>KAMATA</v>
      </c>
      <c r="V139" s="68" t="str">
        <f t="shared" si="86"/>
        <v>ŠTETE</v>
      </c>
      <c r="W139" s="68" t="str">
        <f t="shared" si="86"/>
        <v>OSTALO</v>
      </c>
      <c r="X139" s="68" t="str">
        <f t="shared" si="86"/>
        <v>KAZALIŠTE</v>
      </c>
      <c r="Y139" s="68" t="str">
        <f t="shared" si="86"/>
        <v>IZLETI</v>
      </c>
      <c r="Z139" s="68" t="str">
        <f t="shared" si="86"/>
        <v>OSIGURANJE</v>
      </c>
      <c r="AA139" s="68" t="str">
        <f t="shared" si="86"/>
        <v>OSTALO</v>
      </c>
    </row>
    <row r="140" spans="1:27" x14ac:dyDescent="0.25">
      <c r="A140" s="143">
        <v>323721</v>
      </c>
      <c r="B140" s="144" t="s">
        <v>83</v>
      </c>
      <c r="C140" s="25">
        <v>718.62</v>
      </c>
      <c r="D140" s="25"/>
      <c r="E140" s="25">
        <v>203.25</v>
      </c>
      <c r="G140" s="145">
        <f t="shared" ref="G140:G145" si="87">IF(C140&lt;&gt;0,E140/C140*100,0)</f>
        <v>28.283376471570509</v>
      </c>
      <c r="H140" s="145">
        <f t="shared" ref="H140:H145" si="88">IF(D140&lt;&gt;0,E140/D140*100,0)</f>
        <v>0</v>
      </c>
      <c r="I140" s="143">
        <v>323721</v>
      </c>
      <c r="J140" s="144" t="s">
        <v>83</v>
      </c>
      <c r="K140" s="25"/>
      <c r="L140" s="25">
        <v>203.25</v>
      </c>
      <c r="M140" s="25"/>
      <c r="N140" s="25"/>
      <c r="O140" s="25"/>
      <c r="P140" s="25"/>
      <c r="Q140" s="115">
        <v>323721</v>
      </c>
      <c r="R140" s="146" t="s">
        <v>83</v>
      </c>
      <c r="S140" s="69"/>
      <c r="T140" s="30"/>
      <c r="U140" s="30"/>
      <c r="V140" s="30"/>
      <c r="W140" s="30"/>
      <c r="X140" s="30"/>
      <c r="Y140" s="171"/>
      <c r="Z140" s="30"/>
      <c r="AA140" s="30">
        <f>E140-K140-L140-M140-N140-O140-P140-S140-T140-U140-V140-W140-X140-Y140-Z140</f>
        <v>0</v>
      </c>
    </row>
    <row r="141" spans="1:27" x14ac:dyDescent="0.25">
      <c r="A141" s="13">
        <v>323731</v>
      </c>
      <c r="B141" s="14" t="s">
        <v>84</v>
      </c>
      <c r="C141" s="12"/>
      <c r="D141" s="12"/>
      <c r="E141" s="12"/>
      <c r="G141" s="44">
        <f t="shared" si="87"/>
        <v>0</v>
      </c>
      <c r="H141" s="44">
        <f t="shared" si="88"/>
        <v>0</v>
      </c>
      <c r="I141" s="13">
        <v>323731</v>
      </c>
      <c r="J141" s="14" t="s">
        <v>84</v>
      </c>
      <c r="K141" s="12"/>
      <c r="L141" s="12"/>
      <c r="M141" s="12"/>
      <c r="N141" s="12"/>
      <c r="O141" s="12"/>
      <c r="P141" s="12"/>
      <c r="Q141" s="60">
        <v>323731</v>
      </c>
      <c r="R141" s="53" t="s">
        <v>84</v>
      </c>
      <c r="S141" s="70"/>
      <c r="T141" s="31"/>
      <c r="U141" s="31"/>
      <c r="V141" s="31"/>
      <c r="W141" s="31"/>
      <c r="X141" s="31"/>
      <c r="Y141" s="160"/>
      <c r="Z141" s="31"/>
      <c r="AA141" s="31">
        <f>E141-K141-L141-M141-N141-O141-P141-S141-T141-U141-V141-W141-X141-Y141-Z141</f>
        <v>0</v>
      </c>
    </row>
    <row r="142" spans="1:27" x14ac:dyDescent="0.25">
      <c r="A142" s="13">
        <v>323791</v>
      </c>
      <c r="B142" s="14" t="s">
        <v>85</v>
      </c>
      <c r="C142" s="12">
        <v>3817.25</v>
      </c>
      <c r="D142" s="12"/>
      <c r="E142" s="12">
        <v>3111.35</v>
      </c>
      <c r="G142" s="44">
        <f t="shared" si="87"/>
        <v>81.507629838234337</v>
      </c>
      <c r="H142" s="44">
        <f t="shared" si="88"/>
        <v>0</v>
      </c>
      <c r="I142" s="13">
        <v>323791</v>
      </c>
      <c r="J142" s="14" t="s">
        <v>85</v>
      </c>
      <c r="K142" s="12"/>
      <c r="L142" s="12">
        <v>237.5</v>
      </c>
      <c r="M142" s="12">
        <v>1421.25</v>
      </c>
      <c r="N142" s="12"/>
      <c r="O142" s="12"/>
      <c r="P142" s="12"/>
      <c r="Q142" s="60">
        <v>323791</v>
      </c>
      <c r="R142" s="53" t="s">
        <v>85</v>
      </c>
      <c r="S142" s="70"/>
      <c r="T142" s="31"/>
      <c r="U142" s="31"/>
      <c r="V142" s="31"/>
      <c r="W142" s="31"/>
      <c r="X142" s="31">
        <v>1286</v>
      </c>
      <c r="Y142" s="160"/>
      <c r="Z142" s="31"/>
      <c r="AA142" s="31">
        <f>E142-K142-L142-M142-N142-O142-P142-S142-T142-U142-V142-W142-X142-Y142-Z142</f>
        <v>166.59999999999991</v>
      </c>
    </row>
    <row r="143" spans="1:27" x14ac:dyDescent="0.25">
      <c r="A143" s="15">
        <v>3237</v>
      </c>
      <c r="B143" s="16" t="s">
        <v>86</v>
      </c>
      <c r="C143" s="17">
        <f>C132+SUM(C140:C142)</f>
        <v>4904.8099999999995</v>
      </c>
      <c r="D143" s="87"/>
      <c r="E143" s="17">
        <f>E132+SUM(E140:E142)</f>
        <v>3870.79</v>
      </c>
      <c r="F143" s="19">
        <f>SUM(F138:F142)</f>
        <v>0</v>
      </c>
      <c r="G143" s="45">
        <f t="shared" si="87"/>
        <v>78.918245558951327</v>
      </c>
      <c r="H143" s="45">
        <f t="shared" si="88"/>
        <v>0</v>
      </c>
      <c r="I143" s="15">
        <v>3237</v>
      </c>
      <c r="J143" s="16" t="s">
        <v>86</v>
      </c>
      <c r="K143" s="17">
        <f t="shared" ref="K143:P143" si="89">K132+SUM(K140:K142)</f>
        <v>0</v>
      </c>
      <c r="L143" s="17">
        <f t="shared" si="89"/>
        <v>996.94</v>
      </c>
      <c r="M143" s="17">
        <f t="shared" si="89"/>
        <v>1421.25</v>
      </c>
      <c r="N143" s="17">
        <f t="shared" si="89"/>
        <v>0</v>
      </c>
      <c r="O143" s="17">
        <f t="shared" si="89"/>
        <v>0</v>
      </c>
      <c r="P143" s="17">
        <f t="shared" si="89"/>
        <v>0</v>
      </c>
      <c r="Q143" s="61">
        <v>3237</v>
      </c>
      <c r="R143" s="54" t="s">
        <v>86</v>
      </c>
      <c r="S143" s="71">
        <f t="shared" ref="S143:AA143" si="90">S132+SUM(S140:S142)</f>
        <v>0</v>
      </c>
      <c r="T143" s="71">
        <f t="shared" si="90"/>
        <v>0</v>
      </c>
      <c r="U143" s="71">
        <f t="shared" si="90"/>
        <v>0</v>
      </c>
      <c r="V143" s="71">
        <f t="shared" si="90"/>
        <v>0</v>
      </c>
      <c r="W143" s="71">
        <f t="shared" si="90"/>
        <v>0</v>
      </c>
      <c r="X143" s="32">
        <f t="shared" si="90"/>
        <v>1286</v>
      </c>
      <c r="Y143" s="161">
        <f t="shared" si="90"/>
        <v>0</v>
      </c>
      <c r="Z143" s="71">
        <f t="shared" si="90"/>
        <v>0</v>
      </c>
      <c r="AA143" s="71">
        <f t="shared" si="90"/>
        <v>166.59999999999991</v>
      </c>
    </row>
    <row r="144" spans="1:27" x14ac:dyDescent="0.25">
      <c r="A144" s="4">
        <v>323811</v>
      </c>
      <c r="B144" s="5" t="s">
        <v>87</v>
      </c>
      <c r="C144" s="8">
        <v>49.78</v>
      </c>
      <c r="D144" s="8"/>
      <c r="E144" s="8">
        <v>49.78</v>
      </c>
      <c r="G144" s="117">
        <f t="shared" si="87"/>
        <v>100</v>
      </c>
      <c r="H144" s="117">
        <f t="shared" si="88"/>
        <v>0</v>
      </c>
      <c r="I144" s="4">
        <v>323811</v>
      </c>
      <c r="J144" s="5" t="s">
        <v>87</v>
      </c>
      <c r="K144" s="8"/>
      <c r="L144" s="8"/>
      <c r="M144" s="8">
        <v>49.78</v>
      </c>
      <c r="N144" s="8"/>
      <c r="O144" s="8"/>
      <c r="P144" s="8"/>
      <c r="Q144" s="59">
        <v>323811</v>
      </c>
      <c r="R144" s="55" t="s">
        <v>87</v>
      </c>
      <c r="S144" s="118"/>
      <c r="T144" s="119"/>
      <c r="U144" s="119"/>
      <c r="V144" s="119"/>
      <c r="W144" s="119"/>
      <c r="X144" s="119"/>
      <c r="Y144" s="177"/>
      <c r="Z144" s="119"/>
      <c r="AA144" s="119">
        <f>E144-K144-L144-M144-N144-O144-P144-S144-T144-U144-V144-W144-X144-Y144-Z144</f>
        <v>0</v>
      </c>
    </row>
    <row r="145" spans="1:27" x14ac:dyDescent="0.25">
      <c r="A145" s="13">
        <v>323891</v>
      </c>
      <c r="B145" s="14" t="s">
        <v>88</v>
      </c>
      <c r="C145" s="12">
        <v>2308.17</v>
      </c>
      <c r="D145" s="12"/>
      <c r="E145" s="12">
        <v>2067.37</v>
      </c>
      <c r="F145" s="120"/>
      <c r="G145" s="44">
        <f t="shared" si="87"/>
        <v>89.567492862310829</v>
      </c>
      <c r="H145" s="44">
        <f t="shared" si="88"/>
        <v>0</v>
      </c>
      <c r="I145" s="13">
        <v>323891</v>
      </c>
      <c r="J145" s="14" t="s">
        <v>88</v>
      </c>
      <c r="K145" s="12"/>
      <c r="L145" s="12"/>
      <c r="M145" s="12">
        <v>156.25</v>
      </c>
      <c r="N145" s="12">
        <v>1911.12</v>
      </c>
      <c r="O145" s="12"/>
      <c r="P145" s="12"/>
      <c r="Q145" s="60">
        <v>323891</v>
      </c>
      <c r="R145" s="53" t="s">
        <v>88</v>
      </c>
      <c r="S145" s="70"/>
      <c r="T145" s="31"/>
      <c r="U145" s="31"/>
      <c r="V145" s="31"/>
      <c r="W145" s="31"/>
      <c r="X145" s="31"/>
      <c r="Y145" s="160"/>
      <c r="Z145" s="31"/>
      <c r="AA145" s="119">
        <f t="shared" ref="AA145:AA147" si="91">E145-K145-L145-M145-N145-O145-P145-S145-T145-U145-V145-W145-X145-Y145-Z145</f>
        <v>0</v>
      </c>
    </row>
    <row r="146" spans="1:27" s="2" customFormat="1" x14ac:dyDescent="0.25">
      <c r="A146" s="112">
        <v>3238</v>
      </c>
      <c r="B146" s="114" t="s">
        <v>89</v>
      </c>
      <c r="C146" s="133">
        <f>SUM(C144:C145)</f>
        <v>2357.9500000000003</v>
      </c>
      <c r="D146" s="131"/>
      <c r="E146" s="133">
        <f>SUM(E144:E145)</f>
        <v>2117.15</v>
      </c>
      <c r="F146" s="113"/>
      <c r="G146" s="44">
        <f t="shared" ref="G146:G165" si="92">IF(C146&lt;&gt;0,E146/C146*100,0)</f>
        <v>89.787739349858981</v>
      </c>
      <c r="H146" s="44">
        <f t="shared" ref="H146:H165" si="93">IF(D146&lt;&gt;0,E146/D146*100,0)</f>
        <v>0</v>
      </c>
      <c r="I146" s="112">
        <v>3238</v>
      </c>
      <c r="J146" s="114" t="s">
        <v>89</v>
      </c>
      <c r="K146" s="147">
        <f t="shared" ref="K146:P146" si="94">SUM(K144:K145)</f>
        <v>0</v>
      </c>
      <c r="L146" s="147">
        <f t="shared" si="94"/>
        <v>0</v>
      </c>
      <c r="M146" s="147">
        <f t="shared" si="94"/>
        <v>206.03</v>
      </c>
      <c r="N146" s="147">
        <f t="shared" si="94"/>
        <v>1911.12</v>
      </c>
      <c r="O146" s="147">
        <f t="shared" si="94"/>
        <v>0</v>
      </c>
      <c r="P146" s="147">
        <f t="shared" si="94"/>
        <v>0</v>
      </c>
      <c r="Q146" s="108">
        <v>3238</v>
      </c>
      <c r="R146" s="116" t="s">
        <v>89</v>
      </c>
      <c r="S146" s="110">
        <f>SUM(S144:S145)</f>
        <v>0</v>
      </c>
      <c r="T146" s="110">
        <f t="shared" ref="T146:Z146" si="95">SUM(T144:T145)</f>
        <v>0</v>
      </c>
      <c r="U146" s="110">
        <f t="shared" si="95"/>
        <v>0</v>
      </c>
      <c r="V146" s="110">
        <f t="shared" si="95"/>
        <v>0</v>
      </c>
      <c r="W146" s="110">
        <f t="shared" si="95"/>
        <v>0</v>
      </c>
      <c r="X146" s="110">
        <f t="shared" si="95"/>
        <v>0</v>
      </c>
      <c r="Y146" s="176">
        <f t="shared" si="95"/>
        <v>0</v>
      </c>
      <c r="Z146" s="110">
        <f t="shared" si="95"/>
        <v>0</v>
      </c>
      <c r="AA146" s="119">
        <f t="shared" si="91"/>
        <v>2.2737367544323206E-13</v>
      </c>
    </row>
    <row r="147" spans="1:27" x14ac:dyDescent="0.25">
      <c r="A147" s="13">
        <v>323911</v>
      </c>
      <c r="B147" s="14" t="s">
        <v>90</v>
      </c>
      <c r="C147" s="12">
        <v>5775.41</v>
      </c>
      <c r="D147" s="12"/>
      <c r="E147" s="12">
        <v>4429.16</v>
      </c>
      <c r="G147" s="44">
        <f t="shared" si="92"/>
        <v>76.689966599773868</v>
      </c>
      <c r="H147" s="44">
        <f t="shared" si="93"/>
        <v>0</v>
      </c>
      <c r="I147" s="13">
        <v>323911</v>
      </c>
      <c r="J147" s="14" t="s">
        <v>90</v>
      </c>
      <c r="K147" s="25"/>
      <c r="L147" s="25">
        <v>739.78</v>
      </c>
      <c r="M147" s="25">
        <v>3489.38</v>
      </c>
      <c r="N147" s="25"/>
      <c r="O147" s="25"/>
      <c r="P147" s="25"/>
      <c r="Q147" s="60">
        <v>323911</v>
      </c>
      <c r="R147" s="53" t="s">
        <v>90</v>
      </c>
      <c r="S147" s="69"/>
      <c r="T147" s="30"/>
      <c r="U147" s="30"/>
      <c r="V147" s="30"/>
      <c r="W147" s="30">
        <v>200</v>
      </c>
      <c r="X147" s="30"/>
      <c r="Y147" s="171"/>
      <c r="Z147" s="30"/>
      <c r="AA147" s="119">
        <f t="shared" si="91"/>
        <v>0</v>
      </c>
    </row>
    <row r="148" spans="1:27" x14ac:dyDescent="0.25">
      <c r="A148" s="13">
        <v>323921</v>
      </c>
      <c r="B148" s="14" t="s">
        <v>91</v>
      </c>
      <c r="C148" s="12">
        <v>950</v>
      </c>
      <c r="D148" s="12"/>
      <c r="E148" s="12">
        <v>491.66</v>
      </c>
      <c r="G148" s="44">
        <f t="shared" si="92"/>
        <v>51.753684210526316</v>
      </c>
      <c r="H148" s="44">
        <f t="shared" si="93"/>
        <v>0</v>
      </c>
      <c r="I148" s="13">
        <v>323921</v>
      </c>
      <c r="J148" s="14" t="s">
        <v>91</v>
      </c>
      <c r="K148" s="12"/>
      <c r="L148" s="12"/>
      <c r="M148" s="12">
        <v>391.66</v>
      </c>
      <c r="N148" s="12"/>
      <c r="O148" s="12"/>
      <c r="P148" s="12"/>
      <c r="Q148" s="60">
        <v>323921</v>
      </c>
      <c r="R148" s="53" t="s">
        <v>91</v>
      </c>
      <c r="S148" s="70"/>
      <c r="T148" s="31">
        <v>100</v>
      </c>
      <c r="U148" s="31"/>
      <c r="V148" s="31"/>
      <c r="W148" s="31"/>
      <c r="X148" s="31"/>
      <c r="Y148" s="160"/>
      <c r="Z148" s="31"/>
      <c r="AA148" s="31">
        <f>E149-K149-L149-M149-N149-O149-P149-S149-T149-U149-V149-W149-X149-Y149-Z149</f>
        <v>1.0658141036401503E-14</v>
      </c>
    </row>
    <row r="149" spans="1:27" x14ac:dyDescent="0.25">
      <c r="A149" s="13">
        <v>323931</v>
      </c>
      <c r="B149" s="14" t="s">
        <v>92</v>
      </c>
      <c r="C149" s="12">
        <v>380.93</v>
      </c>
      <c r="D149" s="12"/>
      <c r="E149" s="12">
        <v>138.24</v>
      </c>
      <c r="G149" s="44">
        <f t="shared" si="92"/>
        <v>36.290132045257664</v>
      </c>
      <c r="H149" s="44">
        <f t="shared" si="93"/>
        <v>0</v>
      </c>
      <c r="I149" s="13">
        <v>323931</v>
      </c>
      <c r="J149" s="14" t="s">
        <v>92</v>
      </c>
      <c r="K149" s="12"/>
      <c r="L149" s="12">
        <v>7</v>
      </c>
      <c r="M149" s="12">
        <v>113.25</v>
      </c>
      <c r="N149" s="12"/>
      <c r="O149" s="12"/>
      <c r="P149" s="12"/>
      <c r="Q149" s="60">
        <v>323931</v>
      </c>
      <c r="R149" s="53" t="s">
        <v>92</v>
      </c>
      <c r="S149" s="70"/>
      <c r="T149" s="31">
        <v>17.989999999999998</v>
      </c>
      <c r="U149" s="31"/>
      <c r="V149" s="32"/>
      <c r="W149" s="31"/>
      <c r="X149" s="32"/>
      <c r="Y149" s="161"/>
      <c r="Z149" s="32"/>
      <c r="AA149" s="31">
        <f t="shared" ref="AA149:AA164" si="96">E149-K149-L149-M149-N149-O149-P149-S149-T149-U149-V149-W149-X149-Y149-Z149</f>
        <v>1.0658141036401503E-14</v>
      </c>
    </row>
    <row r="150" spans="1:27" x14ac:dyDescent="0.25">
      <c r="A150" s="13">
        <v>323951</v>
      </c>
      <c r="B150" s="14" t="s">
        <v>93</v>
      </c>
      <c r="C150" s="12">
        <v>895.66</v>
      </c>
      <c r="D150" s="12"/>
      <c r="E150" s="12">
        <v>642.54999999999995</v>
      </c>
      <c r="G150" s="44">
        <f t="shared" si="92"/>
        <v>71.740392559676664</v>
      </c>
      <c r="H150" s="44">
        <f t="shared" si="93"/>
        <v>0</v>
      </c>
      <c r="I150" s="13">
        <v>323951</v>
      </c>
      <c r="J150" s="14" t="s">
        <v>93</v>
      </c>
      <c r="K150" s="12"/>
      <c r="L150" s="12"/>
      <c r="M150" s="12">
        <v>642.54999999999995</v>
      </c>
      <c r="N150" s="12"/>
      <c r="O150" s="12"/>
      <c r="P150" s="12"/>
      <c r="Q150" s="60">
        <v>323951</v>
      </c>
      <c r="R150" s="53" t="s">
        <v>93</v>
      </c>
      <c r="S150" s="70"/>
      <c r="T150" s="31"/>
      <c r="U150" s="31"/>
      <c r="V150" s="31"/>
      <c r="W150" s="31"/>
      <c r="X150" s="31"/>
      <c r="Y150" s="160"/>
      <c r="Z150" s="31"/>
      <c r="AA150" s="31">
        <f t="shared" si="96"/>
        <v>0</v>
      </c>
    </row>
    <row r="151" spans="1:27" x14ac:dyDescent="0.25">
      <c r="A151" s="13">
        <v>323961</v>
      </c>
      <c r="B151" s="14" t="s">
        <v>94</v>
      </c>
      <c r="C151" s="12">
        <v>182.49</v>
      </c>
      <c r="D151" s="12"/>
      <c r="E151" s="12">
        <v>199.08</v>
      </c>
      <c r="G151" s="44">
        <f t="shared" si="92"/>
        <v>109.09090909090908</v>
      </c>
      <c r="H151" s="44">
        <f t="shared" si="93"/>
        <v>0</v>
      </c>
      <c r="I151" s="13">
        <v>323961</v>
      </c>
      <c r="J151" s="14" t="s">
        <v>94</v>
      </c>
      <c r="K151" s="12"/>
      <c r="L151" s="12"/>
      <c r="M151" s="12">
        <v>199.08</v>
      </c>
      <c r="N151" s="12"/>
      <c r="O151" s="12"/>
      <c r="P151" s="12"/>
      <c r="Q151" s="60">
        <v>323961</v>
      </c>
      <c r="R151" s="53" t="s">
        <v>94</v>
      </c>
      <c r="S151" s="71"/>
      <c r="T151" s="31"/>
      <c r="U151" s="32"/>
      <c r="V151" s="32"/>
      <c r="W151" s="32"/>
      <c r="X151" s="32"/>
      <c r="Y151" s="161"/>
      <c r="Z151" s="32"/>
      <c r="AA151" s="31">
        <f t="shared" si="96"/>
        <v>0</v>
      </c>
    </row>
    <row r="152" spans="1:27" x14ac:dyDescent="0.25">
      <c r="A152" s="13">
        <v>323991</v>
      </c>
      <c r="B152" s="14" t="s">
        <v>95</v>
      </c>
      <c r="C152" s="12">
        <v>453</v>
      </c>
      <c r="D152" s="12"/>
      <c r="E152" s="12">
        <v>271.02</v>
      </c>
      <c r="G152" s="44">
        <f t="shared" si="92"/>
        <v>59.827814569536422</v>
      </c>
      <c r="H152" s="44">
        <f t="shared" si="93"/>
        <v>0</v>
      </c>
      <c r="I152" s="13">
        <v>323991</v>
      </c>
      <c r="J152" s="14" t="s">
        <v>95</v>
      </c>
      <c r="K152" s="12"/>
      <c r="L152" s="12"/>
      <c r="M152" s="12">
        <v>271.02</v>
      </c>
      <c r="N152" s="12"/>
      <c r="O152" s="12"/>
      <c r="P152" s="12"/>
      <c r="Q152" s="60">
        <v>323991</v>
      </c>
      <c r="R152" s="53" t="s">
        <v>95</v>
      </c>
      <c r="S152" s="70"/>
      <c r="T152" s="31"/>
      <c r="U152" s="31"/>
      <c r="V152" s="31"/>
      <c r="W152" s="31"/>
      <c r="X152" s="31"/>
      <c r="Y152" s="160"/>
      <c r="Z152" s="31"/>
      <c r="AA152" s="31">
        <f t="shared" si="96"/>
        <v>0</v>
      </c>
    </row>
    <row r="153" spans="1:27" x14ac:dyDescent="0.25">
      <c r="A153" s="15">
        <v>3239</v>
      </c>
      <c r="B153" s="16" t="s">
        <v>96</v>
      </c>
      <c r="C153" s="17">
        <f>SUM(C147:C152)</f>
        <v>8637.49</v>
      </c>
      <c r="D153" s="87"/>
      <c r="E153" s="17">
        <f>SUM(E147:E152)</f>
        <v>6171.7099999999991</v>
      </c>
      <c r="F153" s="19">
        <f>SUM(F147:F152)</f>
        <v>0</v>
      </c>
      <c r="G153" s="45">
        <f t="shared" si="92"/>
        <v>71.45258634163396</v>
      </c>
      <c r="H153" s="45">
        <f t="shared" si="93"/>
        <v>0</v>
      </c>
      <c r="I153" s="15">
        <v>3239</v>
      </c>
      <c r="J153" s="16" t="s">
        <v>96</v>
      </c>
      <c r="K153" s="17">
        <f t="shared" ref="K153:P153" si="97">SUM(K147:K152)</f>
        <v>0</v>
      </c>
      <c r="L153" s="17">
        <f t="shared" si="97"/>
        <v>746.78</v>
      </c>
      <c r="M153" s="17">
        <f t="shared" si="97"/>
        <v>5106.9400000000005</v>
      </c>
      <c r="N153" s="17">
        <f t="shared" si="97"/>
        <v>0</v>
      </c>
      <c r="O153" s="17">
        <f t="shared" si="97"/>
        <v>0</v>
      </c>
      <c r="P153" s="17">
        <f t="shared" si="97"/>
        <v>0</v>
      </c>
      <c r="Q153" s="61">
        <v>3239</v>
      </c>
      <c r="R153" s="54" t="s">
        <v>96</v>
      </c>
      <c r="S153" s="71">
        <f>SUM(S147:S152)</f>
        <v>0</v>
      </c>
      <c r="T153" s="32">
        <f t="shared" ref="T153:Z153" si="98">SUM(T147:T152)</f>
        <v>117.99</v>
      </c>
      <c r="U153" s="32">
        <f t="shared" si="98"/>
        <v>0</v>
      </c>
      <c r="V153" s="32">
        <f t="shared" si="98"/>
        <v>0</v>
      </c>
      <c r="W153" s="32">
        <f t="shared" si="98"/>
        <v>200</v>
      </c>
      <c r="X153" s="32">
        <f t="shared" si="98"/>
        <v>0</v>
      </c>
      <c r="Y153" s="161">
        <f t="shared" si="98"/>
        <v>0</v>
      </c>
      <c r="Z153" s="32">
        <f t="shared" si="98"/>
        <v>0</v>
      </c>
      <c r="AA153" s="32">
        <f>SUM(AA147:AA152)</f>
        <v>2.1316282072803006E-14</v>
      </c>
    </row>
    <row r="154" spans="1:27" s="2" customFormat="1" x14ac:dyDescent="0.25">
      <c r="A154" s="15">
        <v>323</v>
      </c>
      <c r="B154" s="16" t="s">
        <v>97</v>
      </c>
      <c r="C154" s="17">
        <f>C112+C116+C119+C124+C128+C131+C143+C146+C153</f>
        <v>51828.189999999988</v>
      </c>
      <c r="D154" s="87">
        <v>63531</v>
      </c>
      <c r="E154" s="17">
        <f>E112+E116+E119+E124+E128+E131+E143+E146+E153</f>
        <v>37782.559999999998</v>
      </c>
      <c r="F154" s="19" t="e">
        <f>F106+F116+F119+F124+F128+F131+#REF!+#REF!+F153</f>
        <v>#REF!</v>
      </c>
      <c r="G154" s="45">
        <f t="shared" si="92"/>
        <v>72.899632420117328</v>
      </c>
      <c r="H154" s="45">
        <f t="shared" si="93"/>
        <v>59.471061371613857</v>
      </c>
      <c r="I154" s="15">
        <v>323</v>
      </c>
      <c r="J154" s="16" t="s">
        <v>97</v>
      </c>
      <c r="K154" s="17">
        <f t="shared" ref="K154:P154" si="99">K112+K116+K119+K124+K128+K131+K143+K146+K153</f>
        <v>0</v>
      </c>
      <c r="L154" s="17">
        <f t="shared" si="99"/>
        <v>2741.19</v>
      </c>
      <c r="M154" s="17">
        <f t="shared" si="99"/>
        <v>25544.46</v>
      </c>
      <c r="N154" s="17">
        <f t="shared" si="99"/>
        <v>1911.12</v>
      </c>
      <c r="O154" s="17">
        <f t="shared" si="99"/>
        <v>0</v>
      </c>
      <c r="P154" s="17">
        <f t="shared" si="99"/>
        <v>480</v>
      </c>
      <c r="Q154" s="61">
        <v>323</v>
      </c>
      <c r="R154" s="54" t="s">
        <v>97</v>
      </c>
      <c r="S154" s="32">
        <f t="shared" ref="S154:AA154" si="100">S112+S116+S119+S124+S128+S131+S143+S146+S153</f>
        <v>2615</v>
      </c>
      <c r="T154" s="32">
        <f t="shared" si="100"/>
        <v>398.55</v>
      </c>
      <c r="U154" s="71">
        <f t="shared" si="100"/>
        <v>0</v>
      </c>
      <c r="V154" s="32">
        <f t="shared" si="100"/>
        <v>679.64</v>
      </c>
      <c r="W154" s="32">
        <f t="shared" si="100"/>
        <v>200</v>
      </c>
      <c r="X154" s="32">
        <f t="shared" si="100"/>
        <v>3046</v>
      </c>
      <c r="Y154" s="32">
        <f t="shared" si="100"/>
        <v>0</v>
      </c>
      <c r="Z154" s="32">
        <f t="shared" si="100"/>
        <v>0</v>
      </c>
      <c r="AA154" s="32">
        <f t="shared" si="100"/>
        <v>166.60000000000096</v>
      </c>
    </row>
    <row r="155" spans="1:27" x14ac:dyDescent="0.25">
      <c r="A155" s="13">
        <v>324111</v>
      </c>
      <c r="B155" s="14" t="s">
        <v>98</v>
      </c>
      <c r="C155" s="12">
        <v>188.06</v>
      </c>
      <c r="D155" s="12"/>
      <c r="E155" s="12">
        <v>8108.16</v>
      </c>
      <c r="G155" s="44">
        <f t="shared" si="92"/>
        <v>4311.4750611506961</v>
      </c>
      <c r="H155" s="44">
        <f t="shared" si="93"/>
        <v>0</v>
      </c>
      <c r="I155" s="13">
        <v>324111</v>
      </c>
      <c r="J155" s="14" t="s">
        <v>98</v>
      </c>
      <c r="K155" s="17"/>
      <c r="L155" s="12">
        <v>108.16</v>
      </c>
      <c r="M155" s="12"/>
      <c r="N155" s="17"/>
      <c r="O155" s="17"/>
      <c r="P155" s="17"/>
      <c r="Q155" s="60">
        <v>324111</v>
      </c>
      <c r="R155" s="53" t="s">
        <v>98</v>
      </c>
      <c r="S155" s="70">
        <v>8000</v>
      </c>
      <c r="T155" s="31"/>
      <c r="U155" s="31"/>
      <c r="V155" s="31"/>
      <c r="W155" s="31"/>
      <c r="X155" s="31"/>
      <c r="Y155" s="160"/>
      <c r="Z155" s="31"/>
      <c r="AA155" s="31">
        <f t="shared" si="96"/>
        <v>0</v>
      </c>
    </row>
    <row r="156" spans="1:27" x14ac:dyDescent="0.25">
      <c r="A156" s="13">
        <v>324121</v>
      </c>
      <c r="B156" s="14" t="s">
        <v>99</v>
      </c>
      <c r="C156" s="12"/>
      <c r="D156" s="12"/>
      <c r="E156" s="12"/>
      <c r="G156" s="44">
        <f t="shared" si="92"/>
        <v>0</v>
      </c>
      <c r="H156" s="44">
        <f t="shared" si="93"/>
        <v>0</v>
      </c>
      <c r="I156" s="13">
        <v>324121</v>
      </c>
      <c r="J156" s="14" t="s">
        <v>99</v>
      </c>
      <c r="K156" s="12"/>
      <c r="L156" s="12"/>
      <c r="M156" s="12"/>
      <c r="N156" s="12"/>
      <c r="O156" s="12"/>
      <c r="P156" s="12"/>
      <c r="Q156" s="60">
        <v>324121</v>
      </c>
      <c r="R156" s="53" t="s">
        <v>99</v>
      </c>
      <c r="S156" s="70"/>
      <c r="T156" s="31"/>
      <c r="U156" s="31"/>
      <c r="V156" s="31"/>
      <c r="W156" s="31"/>
      <c r="X156" s="31"/>
      <c r="Y156" s="160"/>
      <c r="Z156" s="31"/>
      <c r="AA156" s="31">
        <f t="shared" si="96"/>
        <v>0</v>
      </c>
    </row>
    <row r="157" spans="1:27" s="2" customFormat="1" x14ac:dyDescent="0.25">
      <c r="A157" s="15">
        <v>324</v>
      </c>
      <c r="B157" s="16" t="s">
        <v>100</v>
      </c>
      <c r="C157" s="17">
        <f>C155+C156</f>
        <v>188.06</v>
      </c>
      <c r="D157" s="87">
        <v>15266</v>
      </c>
      <c r="E157" s="17">
        <f>E155+E156</f>
        <v>8108.16</v>
      </c>
      <c r="F157" s="19">
        <f>F155+F156</f>
        <v>0</v>
      </c>
      <c r="G157" s="45">
        <f t="shared" si="92"/>
        <v>4311.4750611506961</v>
      </c>
      <c r="H157" s="45">
        <f t="shared" si="93"/>
        <v>53.112537665400239</v>
      </c>
      <c r="I157" s="15">
        <v>324</v>
      </c>
      <c r="J157" s="16" t="s">
        <v>100</v>
      </c>
      <c r="K157" s="17">
        <f t="shared" ref="K157:P157" si="101">K155+K156</f>
        <v>0</v>
      </c>
      <c r="L157" s="17">
        <f t="shared" si="101"/>
        <v>108.16</v>
      </c>
      <c r="M157" s="17">
        <f t="shared" si="101"/>
        <v>0</v>
      </c>
      <c r="N157" s="17">
        <f t="shared" si="101"/>
        <v>0</v>
      </c>
      <c r="O157" s="17">
        <f t="shared" si="101"/>
        <v>0</v>
      </c>
      <c r="P157" s="17">
        <f t="shared" si="101"/>
        <v>0</v>
      </c>
      <c r="Q157" s="61">
        <v>324</v>
      </c>
      <c r="R157" s="54" t="s">
        <v>100</v>
      </c>
      <c r="S157" s="71">
        <f>S155+S156</f>
        <v>8000</v>
      </c>
      <c r="T157" s="32">
        <f t="shared" ref="T157:AA157" si="102">T155+T156</f>
        <v>0</v>
      </c>
      <c r="U157" s="32">
        <f t="shared" si="102"/>
        <v>0</v>
      </c>
      <c r="V157" s="32">
        <f t="shared" si="102"/>
        <v>0</v>
      </c>
      <c r="W157" s="32">
        <f t="shared" si="102"/>
        <v>0</v>
      </c>
      <c r="X157" s="32">
        <f t="shared" si="102"/>
        <v>0</v>
      </c>
      <c r="Y157" s="161">
        <f t="shared" si="102"/>
        <v>0</v>
      </c>
      <c r="Z157" s="32">
        <f t="shared" si="102"/>
        <v>0</v>
      </c>
      <c r="AA157" s="32">
        <f t="shared" si="102"/>
        <v>0</v>
      </c>
    </row>
    <row r="158" spans="1:27" x14ac:dyDescent="0.25">
      <c r="A158" s="13">
        <v>329221</v>
      </c>
      <c r="B158" s="14" t="s">
        <v>402</v>
      </c>
      <c r="C158" s="12">
        <v>345.94</v>
      </c>
      <c r="D158" s="80"/>
      <c r="E158" s="12">
        <v>655.68</v>
      </c>
      <c r="G158" s="44">
        <f t="shared" si="92"/>
        <v>189.53575764583454</v>
      </c>
      <c r="H158" s="44">
        <f t="shared" si="93"/>
        <v>0</v>
      </c>
      <c r="I158" s="13">
        <v>329221</v>
      </c>
      <c r="J158" s="14" t="s">
        <v>402</v>
      </c>
      <c r="K158" s="12"/>
      <c r="L158" s="12"/>
      <c r="M158" s="12"/>
      <c r="N158" s="12"/>
      <c r="O158" s="12"/>
      <c r="P158" s="12">
        <v>346</v>
      </c>
      <c r="Q158" s="60">
        <v>329221</v>
      </c>
      <c r="R158" s="14" t="s">
        <v>402</v>
      </c>
      <c r="S158" s="70"/>
      <c r="T158" s="31">
        <v>309.68</v>
      </c>
      <c r="U158" s="31"/>
      <c r="V158" s="31"/>
      <c r="W158" s="31"/>
      <c r="X158" s="31"/>
      <c r="Y158" s="160"/>
      <c r="Z158" s="31"/>
      <c r="AA158" s="31">
        <f t="shared" si="96"/>
        <v>-5.6843418860808015E-14</v>
      </c>
    </row>
    <row r="159" spans="1:27" x14ac:dyDescent="0.25">
      <c r="A159" s="13">
        <v>329231</v>
      </c>
      <c r="B159" s="14" t="s">
        <v>102</v>
      </c>
      <c r="C159" s="12">
        <v>994.25</v>
      </c>
      <c r="D159" s="12"/>
      <c r="E159" s="12">
        <v>1122.69</v>
      </c>
      <c r="G159" s="44">
        <f t="shared" si="92"/>
        <v>112.91828011063616</v>
      </c>
      <c r="H159" s="44">
        <f t="shared" si="93"/>
        <v>0</v>
      </c>
      <c r="I159" s="13">
        <v>329231</v>
      </c>
      <c r="J159" s="14" t="s">
        <v>102</v>
      </c>
      <c r="K159" s="12"/>
      <c r="L159" s="12"/>
      <c r="M159" s="12"/>
      <c r="N159" s="12"/>
      <c r="O159" s="12"/>
      <c r="P159" s="12"/>
      <c r="Q159" s="60">
        <v>329231</v>
      </c>
      <c r="R159" s="53" t="s">
        <v>102</v>
      </c>
      <c r="S159" s="31">
        <v>639.69000000000005</v>
      </c>
      <c r="T159" s="31"/>
      <c r="U159" s="31"/>
      <c r="V159" s="31"/>
      <c r="W159" s="31">
        <v>0</v>
      </c>
      <c r="X159" s="31"/>
      <c r="Y159" s="160"/>
      <c r="Z159" s="31">
        <v>483</v>
      </c>
      <c r="AA159" s="31">
        <f t="shared" si="96"/>
        <v>0</v>
      </c>
    </row>
    <row r="160" spans="1:27" s="2" customFormat="1" x14ac:dyDescent="0.25">
      <c r="A160" s="15">
        <v>3292</v>
      </c>
      <c r="B160" s="16" t="s">
        <v>103</v>
      </c>
      <c r="C160" s="17">
        <f>C159+C158</f>
        <v>1340.19</v>
      </c>
      <c r="D160" s="17">
        <f t="shared" ref="D160:E160" si="103">D159+D158</f>
        <v>0</v>
      </c>
      <c r="E160" s="17">
        <f t="shared" si="103"/>
        <v>1778.37</v>
      </c>
      <c r="F160" s="19">
        <f>F159</f>
        <v>0</v>
      </c>
      <c r="G160" s="45">
        <f t="shared" si="92"/>
        <v>132.69536409016632</v>
      </c>
      <c r="H160" s="45">
        <f t="shared" si="93"/>
        <v>0</v>
      </c>
      <c r="I160" s="15">
        <v>3292</v>
      </c>
      <c r="J160" s="16" t="s">
        <v>103</v>
      </c>
      <c r="K160" s="17">
        <f>K159+K158</f>
        <v>0</v>
      </c>
      <c r="L160" s="17">
        <f t="shared" ref="L160:P160" si="104">L159+L158</f>
        <v>0</v>
      </c>
      <c r="M160" s="17">
        <f t="shared" si="104"/>
        <v>0</v>
      </c>
      <c r="N160" s="17">
        <f t="shared" si="104"/>
        <v>0</v>
      </c>
      <c r="O160" s="17">
        <f t="shared" si="104"/>
        <v>0</v>
      </c>
      <c r="P160" s="17">
        <f t="shared" si="104"/>
        <v>346</v>
      </c>
      <c r="Q160" s="61">
        <v>3292</v>
      </c>
      <c r="R160" s="54" t="s">
        <v>103</v>
      </c>
      <c r="S160" s="32">
        <f>S159+S158</f>
        <v>639.69000000000005</v>
      </c>
      <c r="T160" s="32">
        <f t="shared" ref="T160:Z160" si="105">T159+T158</f>
        <v>309.68</v>
      </c>
      <c r="U160" s="32">
        <f t="shared" si="105"/>
        <v>0</v>
      </c>
      <c r="V160" s="32">
        <f t="shared" si="105"/>
        <v>0</v>
      </c>
      <c r="W160" s="32">
        <f t="shared" si="105"/>
        <v>0</v>
      </c>
      <c r="X160" s="32">
        <f t="shared" si="105"/>
        <v>0</v>
      </c>
      <c r="Y160" s="32">
        <f t="shared" si="105"/>
        <v>0</v>
      </c>
      <c r="Z160" s="32">
        <f t="shared" si="105"/>
        <v>483</v>
      </c>
      <c r="AA160" s="32">
        <f>AA159</f>
        <v>0</v>
      </c>
    </row>
    <row r="161" spans="1:27" x14ac:dyDescent="0.25">
      <c r="A161" s="13">
        <v>329311</v>
      </c>
      <c r="B161" s="14" t="s">
        <v>101</v>
      </c>
      <c r="C161" s="12">
        <v>2365.5700000000002</v>
      </c>
      <c r="D161" s="12"/>
      <c r="E161" s="12">
        <v>2139.87</v>
      </c>
      <c r="G161" s="44">
        <f t="shared" si="92"/>
        <v>90.458959151494128</v>
      </c>
      <c r="H161" s="44">
        <f t="shared" si="93"/>
        <v>0</v>
      </c>
      <c r="I161" s="13">
        <v>329311</v>
      </c>
      <c r="J161" s="14" t="s">
        <v>101</v>
      </c>
      <c r="K161" s="12"/>
      <c r="L161" s="12"/>
      <c r="M161" s="12">
        <v>1196.3499999999999</v>
      </c>
      <c r="N161" s="12"/>
      <c r="O161" s="12"/>
      <c r="P161" s="12"/>
      <c r="Q161" s="60">
        <v>329311</v>
      </c>
      <c r="R161" s="53" t="s">
        <v>101</v>
      </c>
      <c r="S161" s="70"/>
      <c r="T161" s="31">
        <v>893.52</v>
      </c>
      <c r="U161" s="31"/>
      <c r="V161" s="31"/>
      <c r="W161" s="31"/>
      <c r="X161" s="31"/>
      <c r="Y161" s="160"/>
      <c r="Z161" s="31"/>
      <c r="AA161" s="31">
        <f t="shared" si="96"/>
        <v>50</v>
      </c>
    </row>
    <row r="162" spans="1:27" x14ac:dyDescent="0.25">
      <c r="A162" s="15">
        <v>3293</v>
      </c>
      <c r="B162" s="16" t="s">
        <v>101</v>
      </c>
      <c r="C162" s="17">
        <f>C161</f>
        <v>2365.5700000000002</v>
      </c>
      <c r="D162" s="87"/>
      <c r="E162" s="17">
        <f>E161</f>
        <v>2139.87</v>
      </c>
      <c r="F162" s="19">
        <f>F161</f>
        <v>0</v>
      </c>
      <c r="G162" s="45">
        <f t="shared" si="92"/>
        <v>90.458959151494128</v>
      </c>
      <c r="H162" s="45">
        <f t="shared" si="93"/>
        <v>0</v>
      </c>
      <c r="I162" s="15">
        <v>3293</v>
      </c>
      <c r="J162" s="16" t="s">
        <v>101</v>
      </c>
      <c r="K162" s="17">
        <f t="shared" ref="K162:P162" si="106">K161</f>
        <v>0</v>
      </c>
      <c r="L162" s="17">
        <f t="shared" si="106"/>
        <v>0</v>
      </c>
      <c r="M162" s="17">
        <f t="shared" si="106"/>
        <v>1196.3499999999999</v>
      </c>
      <c r="N162" s="17">
        <f t="shared" si="106"/>
        <v>0</v>
      </c>
      <c r="O162" s="17">
        <f t="shared" si="106"/>
        <v>0</v>
      </c>
      <c r="P162" s="17">
        <f t="shared" si="106"/>
        <v>0</v>
      </c>
      <c r="Q162" s="61">
        <v>3293</v>
      </c>
      <c r="R162" s="54" t="s">
        <v>101</v>
      </c>
      <c r="S162" s="71">
        <f>S161</f>
        <v>0</v>
      </c>
      <c r="T162" s="32">
        <f t="shared" ref="T162:AA162" si="107">T161</f>
        <v>893.52</v>
      </c>
      <c r="U162" s="32">
        <f t="shared" si="107"/>
        <v>0</v>
      </c>
      <c r="V162" s="32">
        <f t="shared" si="107"/>
        <v>0</v>
      </c>
      <c r="W162" s="32">
        <f t="shared" si="107"/>
        <v>0</v>
      </c>
      <c r="X162" s="32">
        <f t="shared" si="107"/>
        <v>0</v>
      </c>
      <c r="Y162" s="161">
        <f t="shared" si="107"/>
        <v>0</v>
      </c>
      <c r="Z162" s="32">
        <f t="shared" si="107"/>
        <v>0</v>
      </c>
      <c r="AA162" s="32">
        <f t="shared" si="107"/>
        <v>50</v>
      </c>
    </row>
    <row r="163" spans="1:27" x14ac:dyDescent="0.25">
      <c r="A163" s="13">
        <v>329411</v>
      </c>
      <c r="B163" s="14" t="s">
        <v>104</v>
      </c>
      <c r="C163" s="12">
        <v>48.27</v>
      </c>
      <c r="D163" s="12"/>
      <c r="E163" s="12">
        <v>210</v>
      </c>
      <c r="G163" s="44">
        <f t="shared" si="92"/>
        <v>435.05282784338101</v>
      </c>
      <c r="H163" s="44">
        <f t="shared" si="93"/>
        <v>0</v>
      </c>
      <c r="I163" s="13">
        <v>329411</v>
      </c>
      <c r="J163" s="14" t="s">
        <v>104</v>
      </c>
      <c r="K163" s="12"/>
      <c r="L163" s="12"/>
      <c r="M163" s="12">
        <v>185</v>
      </c>
      <c r="N163" s="12"/>
      <c r="O163" s="12"/>
      <c r="P163" s="12"/>
      <c r="Q163" s="60">
        <v>329411</v>
      </c>
      <c r="R163" s="53" t="s">
        <v>104</v>
      </c>
      <c r="S163" s="71"/>
      <c r="T163" s="32">
        <v>25</v>
      </c>
      <c r="U163" s="32"/>
      <c r="V163" s="32"/>
      <c r="W163" s="32"/>
      <c r="X163" s="32"/>
      <c r="Y163" s="161"/>
      <c r="Z163" s="32"/>
      <c r="AA163" s="31">
        <f t="shared" si="96"/>
        <v>0</v>
      </c>
    </row>
    <row r="164" spans="1:27" x14ac:dyDescent="0.25">
      <c r="A164" s="13">
        <v>329421</v>
      </c>
      <c r="B164" s="14" t="s">
        <v>105</v>
      </c>
      <c r="C164" s="12"/>
      <c r="D164" s="12"/>
      <c r="E164" s="12"/>
      <c r="G164" s="44">
        <f t="shared" si="92"/>
        <v>0</v>
      </c>
      <c r="H164" s="44">
        <f t="shared" si="93"/>
        <v>0</v>
      </c>
      <c r="I164" s="13">
        <v>329421</v>
      </c>
      <c r="J164" s="14" t="s">
        <v>105</v>
      </c>
      <c r="K164" s="12"/>
      <c r="L164" s="12"/>
      <c r="M164" s="12"/>
      <c r="N164" s="12"/>
      <c r="O164" s="12"/>
      <c r="P164" s="12"/>
      <c r="Q164" s="60">
        <v>329421</v>
      </c>
      <c r="R164" s="53" t="s">
        <v>105</v>
      </c>
      <c r="S164" s="70"/>
      <c r="T164" s="31"/>
      <c r="U164" s="31"/>
      <c r="V164" s="31"/>
      <c r="W164" s="31"/>
      <c r="X164" s="31"/>
      <c r="Y164" s="160"/>
      <c r="Z164" s="31"/>
      <c r="AA164" s="31">
        <f t="shared" si="96"/>
        <v>0</v>
      </c>
    </row>
    <row r="165" spans="1:27" s="2" customFormat="1" x14ac:dyDescent="0.25">
      <c r="A165" s="15">
        <v>3294</v>
      </c>
      <c r="B165" s="16" t="s">
        <v>106</v>
      </c>
      <c r="C165" s="17">
        <f>C163+C164</f>
        <v>48.27</v>
      </c>
      <c r="D165" s="87"/>
      <c r="E165" s="17">
        <f>E163+E164</f>
        <v>210</v>
      </c>
      <c r="F165" s="295">
        <f>F163+F164</f>
        <v>0</v>
      </c>
      <c r="G165" s="45">
        <f t="shared" si="92"/>
        <v>435.05282784338101</v>
      </c>
      <c r="H165" s="45">
        <f t="shared" si="93"/>
        <v>0</v>
      </c>
      <c r="I165" s="15">
        <v>3294</v>
      </c>
      <c r="J165" s="16" t="s">
        <v>106</v>
      </c>
      <c r="K165" s="17">
        <f t="shared" ref="K165:P165" si="108">K163+K164</f>
        <v>0</v>
      </c>
      <c r="L165" s="17">
        <f t="shared" si="108"/>
        <v>0</v>
      </c>
      <c r="M165" s="17">
        <f t="shared" si="108"/>
        <v>185</v>
      </c>
      <c r="N165" s="17">
        <f t="shared" si="108"/>
        <v>0</v>
      </c>
      <c r="O165" s="17">
        <f t="shared" si="108"/>
        <v>0</v>
      </c>
      <c r="P165" s="17">
        <f t="shared" si="108"/>
        <v>0</v>
      </c>
      <c r="Q165" s="61">
        <v>3294</v>
      </c>
      <c r="R165" s="54" t="s">
        <v>106</v>
      </c>
      <c r="S165" s="70">
        <f>S163+S164</f>
        <v>0</v>
      </c>
      <c r="T165" s="31">
        <f t="shared" ref="T165:AA165" si="109">T163+T164</f>
        <v>25</v>
      </c>
      <c r="U165" s="31">
        <f t="shared" si="109"/>
        <v>0</v>
      </c>
      <c r="V165" s="31">
        <f t="shared" si="109"/>
        <v>0</v>
      </c>
      <c r="W165" s="31">
        <f t="shared" si="109"/>
        <v>0</v>
      </c>
      <c r="X165" s="31">
        <f t="shared" si="109"/>
        <v>0</v>
      </c>
      <c r="Y165" s="160">
        <f t="shared" si="109"/>
        <v>0</v>
      </c>
      <c r="Z165" s="31">
        <f t="shared" si="109"/>
        <v>0</v>
      </c>
      <c r="AA165" s="31">
        <f t="shared" si="109"/>
        <v>0</v>
      </c>
    </row>
    <row r="166" spans="1:27" x14ac:dyDescent="0.25">
      <c r="A166" s="361" t="str">
        <f>A1</f>
        <v>KOMERCIJALNA I TRGOVAČKA ŠKOLA BJELOVAR</v>
      </c>
      <c r="B166" s="361"/>
      <c r="C166" s="361"/>
      <c r="D166" s="361"/>
      <c r="I166" s="361" t="str">
        <f>A1</f>
        <v>KOMERCIJALNA I TRGOVAČKA ŠKOLA BJELOVAR</v>
      </c>
      <c r="J166" s="361"/>
      <c r="K166" s="361"/>
      <c r="L166" s="361"/>
      <c r="M166" s="7"/>
      <c r="N166" s="7"/>
      <c r="O166" s="7"/>
      <c r="P166" s="7"/>
      <c r="Q166" s="365" t="str">
        <f>A1</f>
        <v>KOMERCIJALNA I TRGOVAČKA ŠKOLA BJELOVAR</v>
      </c>
      <c r="R166" s="365"/>
      <c r="S166" s="365"/>
      <c r="T166" s="365"/>
      <c r="U166" s="34"/>
      <c r="V166" s="34"/>
    </row>
    <row r="167" spans="1:27" x14ac:dyDescent="0.25">
      <c r="A167" s="370" t="str">
        <f>A2</f>
        <v>BJELOVAR, POLJANA DR. FRANJE TUĐMANA 9</v>
      </c>
      <c r="B167" s="370"/>
      <c r="C167" s="370"/>
      <c r="D167" s="370"/>
      <c r="H167" s="24" t="s">
        <v>174</v>
      </c>
      <c r="I167" s="370" t="str">
        <f>A2</f>
        <v>BJELOVAR, POLJANA DR. FRANJE TUĐMANA 9</v>
      </c>
      <c r="J167" s="370"/>
      <c r="K167" s="370"/>
      <c r="L167" s="370"/>
      <c r="M167" s="7"/>
      <c r="N167" s="7"/>
      <c r="O167" s="7"/>
      <c r="P167" s="24" t="str">
        <f>H167</f>
        <v>str.6</v>
      </c>
      <c r="Q167" s="365" t="str">
        <f>A2</f>
        <v>BJELOVAR, POLJANA DR. FRANJE TUĐMANA 9</v>
      </c>
      <c r="R167" s="365"/>
      <c r="S167" s="365"/>
      <c r="T167" s="365"/>
      <c r="U167" s="34"/>
      <c r="V167" s="34"/>
      <c r="AA167" s="27" t="str">
        <f>P167</f>
        <v>str.6</v>
      </c>
    </row>
    <row r="168" spans="1:27" x14ac:dyDescent="0.25">
      <c r="A168" s="35"/>
      <c r="B168" s="35"/>
      <c r="C168" s="35"/>
      <c r="D168" s="35"/>
      <c r="H168" s="24"/>
      <c r="I168" s="35"/>
      <c r="J168" s="35"/>
      <c r="K168" s="35"/>
      <c r="L168" s="35"/>
      <c r="M168" s="7"/>
      <c r="N168" s="7"/>
      <c r="O168" s="7"/>
      <c r="P168" s="24"/>
      <c r="Q168" s="57"/>
      <c r="R168" s="57"/>
      <c r="S168" s="66"/>
      <c r="T168" s="57"/>
      <c r="U168" s="34"/>
      <c r="V168" s="34"/>
      <c r="AA168" s="27"/>
    </row>
    <row r="169" spans="1:27" ht="15.75" x14ac:dyDescent="0.3">
      <c r="A169" s="20"/>
      <c r="B169" s="366" t="str">
        <f>B4</f>
        <v>IZVJEŠTAJ O IZVRŠENJU FINANCIJSKOG PLANA  I - XII 2024.</v>
      </c>
      <c r="C169" s="366"/>
      <c r="D169" s="366"/>
      <c r="E169" s="366"/>
      <c r="F169" s="366"/>
      <c r="G169" s="366"/>
      <c r="H169" s="366"/>
      <c r="I169" s="20"/>
      <c r="J169" s="366" t="str">
        <f>B4</f>
        <v>IZVJEŠTAJ O IZVRŠENJU FINANCIJSKOG PLANA  I - XII 2024.</v>
      </c>
      <c r="K169" s="366"/>
      <c r="L169" s="366"/>
      <c r="M169" s="366"/>
      <c r="N169" s="366"/>
      <c r="O169" s="366"/>
      <c r="P169" s="366"/>
      <c r="Q169" s="57"/>
      <c r="R169" s="366" t="str">
        <f>B4</f>
        <v>IZVJEŠTAJ O IZVRŠENJU FINANCIJSKOG PLANA  I - XII 2024.</v>
      </c>
      <c r="S169" s="366"/>
      <c r="T169" s="366"/>
      <c r="U169" s="366"/>
      <c r="V169" s="366"/>
      <c r="W169" s="366"/>
      <c r="X169" s="366"/>
      <c r="Y169" s="366"/>
      <c r="Z169" s="366"/>
      <c r="AA169" s="366"/>
    </row>
    <row r="170" spans="1:27" x14ac:dyDescent="0.25">
      <c r="I170" s="1"/>
      <c r="J170" s="3"/>
      <c r="K170" s="7"/>
      <c r="L170" s="7"/>
      <c r="M170" s="7"/>
      <c r="N170" s="7"/>
      <c r="O170" s="7"/>
      <c r="P170" s="7"/>
      <c r="Q170" s="58"/>
    </row>
    <row r="171" spans="1:27" ht="15" customHeight="1" x14ac:dyDescent="0.25">
      <c r="A171" s="4"/>
      <c r="B171" s="9"/>
      <c r="C171" s="36" t="str">
        <f t="shared" ref="C171:H172" si="110">C6</f>
        <v>IZVRŠENO</v>
      </c>
      <c r="D171" s="36" t="str">
        <f t="shared" si="110"/>
        <v>PLAN</v>
      </c>
      <c r="E171" s="36" t="str">
        <f t="shared" si="110"/>
        <v>IZVRŠENO</v>
      </c>
      <c r="F171" s="36">
        <f t="shared" si="110"/>
        <v>0</v>
      </c>
      <c r="G171" s="36" t="str">
        <f t="shared" si="110"/>
        <v>INDEKS</v>
      </c>
      <c r="H171" s="36" t="str">
        <f t="shared" si="110"/>
        <v xml:space="preserve">INDEKS </v>
      </c>
      <c r="I171" s="4"/>
      <c r="J171" s="9"/>
      <c r="K171" s="362" t="s">
        <v>145</v>
      </c>
      <c r="L171" s="363"/>
      <c r="M171" s="362" t="s">
        <v>148</v>
      </c>
      <c r="N171" s="364"/>
      <c r="O171" s="364"/>
      <c r="P171" s="363"/>
      <c r="Q171" s="59"/>
      <c r="R171" s="51"/>
      <c r="S171" s="367" t="s">
        <v>150</v>
      </c>
      <c r="T171" s="368"/>
      <c r="U171" s="368"/>
      <c r="V171" s="368"/>
      <c r="W171" s="369"/>
      <c r="X171" s="368" t="s">
        <v>4</v>
      </c>
      <c r="Y171" s="368"/>
      <c r="Z171" s="368"/>
      <c r="AA171" s="369"/>
    </row>
    <row r="172" spans="1:27" x14ac:dyDescent="0.25">
      <c r="A172" s="6" t="s">
        <v>6</v>
      </c>
      <c r="B172" s="10" t="s">
        <v>7</v>
      </c>
      <c r="C172" s="37" t="str">
        <f t="shared" si="110"/>
        <v>I - XII 2023.</v>
      </c>
      <c r="D172" s="37" t="str">
        <f t="shared" si="110"/>
        <v>2024.</v>
      </c>
      <c r="E172" s="37" t="str">
        <f t="shared" si="110"/>
        <v>I - XII 2024.</v>
      </c>
      <c r="F172" s="37">
        <f t="shared" si="110"/>
        <v>0</v>
      </c>
      <c r="G172" s="37" t="str">
        <f t="shared" si="110"/>
        <v>2024/2023.</v>
      </c>
      <c r="H172" s="37" t="str">
        <f t="shared" si="110"/>
        <v>IZVR / PLAN</v>
      </c>
      <c r="I172" s="6" t="s">
        <v>6</v>
      </c>
      <c r="J172" s="10" t="s">
        <v>7</v>
      </c>
      <c r="K172" s="38" t="str">
        <f t="shared" ref="K172:P172" si="111">K7</f>
        <v>RIZNICA</v>
      </c>
      <c r="L172" s="38" t="str">
        <f t="shared" si="111"/>
        <v>OSTALO</v>
      </c>
      <c r="M172" s="38" t="str">
        <f t="shared" si="111"/>
        <v>DECENTRALIZ.</v>
      </c>
      <c r="N172" s="38" t="str">
        <f t="shared" si="111"/>
        <v>e-tehničar</v>
      </c>
      <c r="O172" s="38" t="str">
        <f t="shared" si="111"/>
        <v>shema šk.voće</v>
      </c>
      <c r="P172" s="38" t="str">
        <f t="shared" si="111"/>
        <v>OSTALO</v>
      </c>
      <c r="Q172" s="49" t="s">
        <v>6</v>
      </c>
      <c r="R172" s="52" t="s">
        <v>7</v>
      </c>
      <c r="S172" s="68" t="str">
        <f t="shared" ref="S172:AA172" si="112">S7</f>
        <v>ERASMUS+</v>
      </c>
      <c r="T172" s="68" t="str">
        <f t="shared" si="112"/>
        <v>ZAKUP</v>
      </c>
      <c r="U172" s="68" t="str">
        <f t="shared" si="112"/>
        <v>KAMATA</v>
      </c>
      <c r="V172" s="68" t="str">
        <f t="shared" si="112"/>
        <v>ŠTETE</v>
      </c>
      <c r="W172" s="68" t="str">
        <f t="shared" si="112"/>
        <v>OSTALO</v>
      </c>
      <c r="X172" s="68" t="str">
        <f t="shared" si="112"/>
        <v>KAZALIŠTE</v>
      </c>
      <c r="Y172" s="68" t="str">
        <f t="shared" si="112"/>
        <v>IZLETI</v>
      </c>
      <c r="Z172" s="68" t="str">
        <f t="shared" si="112"/>
        <v>OSIGURANJE</v>
      </c>
      <c r="AA172" s="68" t="str">
        <f t="shared" si="112"/>
        <v>OSTALO</v>
      </c>
    </row>
    <row r="173" spans="1:27" x14ac:dyDescent="0.25">
      <c r="A173" s="13">
        <v>329511</v>
      </c>
      <c r="B173" s="14" t="s">
        <v>107</v>
      </c>
      <c r="C173" s="12"/>
      <c r="D173" s="12"/>
      <c r="E173" s="12"/>
      <c r="G173" s="44">
        <f t="shared" ref="G173:G181" si="113">IF(C173&lt;&gt;0,E173/C173*100,0)</f>
        <v>0</v>
      </c>
      <c r="H173" s="44">
        <f t="shared" ref="H173:H181" si="114">IF(D173&lt;&gt;0,E173/D173*100,0)</f>
        <v>0</v>
      </c>
      <c r="I173" s="13">
        <v>329511</v>
      </c>
      <c r="J173" s="14" t="s">
        <v>107</v>
      </c>
      <c r="K173" s="17"/>
      <c r="L173" s="17"/>
      <c r="M173" s="12"/>
      <c r="N173" s="17"/>
      <c r="O173" s="17"/>
      <c r="P173" s="17"/>
      <c r="Q173" s="60">
        <v>329511</v>
      </c>
      <c r="R173" s="53" t="s">
        <v>107</v>
      </c>
      <c r="S173" s="71"/>
      <c r="T173" s="32"/>
      <c r="U173" s="32"/>
      <c r="V173" s="32"/>
      <c r="W173" s="32"/>
      <c r="X173" s="32"/>
      <c r="Y173" s="161"/>
      <c r="Z173" s="32"/>
      <c r="AA173" s="31">
        <f>E173-K173-L173-M173-N173-O173-P173-S173-T173-U173-V173-W173-X173-Y173-Z173</f>
        <v>0</v>
      </c>
    </row>
    <row r="174" spans="1:27" x14ac:dyDescent="0.25">
      <c r="A174" s="13">
        <v>329521</v>
      </c>
      <c r="B174" s="14" t="s">
        <v>108</v>
      </c>
      <c r="C174" s="12">
        <v>33.18</v>
      </c>
      <c r="D174" s="12"/>
      <c r="E174" s="12">
        <v>66.36</v>
      </c>
      <c r="G174" s="44">
        <f t="shared" si="113"/>
        <v>200</v>
      </c>
      <c r="H174" s="44">
        <f t="shared" si="114"/>
        <v>0</v>
      </c>
      <c r="I174" s="13">
        <v>329521</v>
      </c>
      <c r="J174" s="14" t="s">
        <v>108</v>
      </c>
      <c r="K174" s="17"/>
      <c r="L174" s="12"/>
      <c r="M174" s="12">
        <v>33.18</v>
      </c>
      <c r="N174" s="17"/>
      <c r="O174" s="17"/>
      <c r="P174" s="17"/>
      <c r="Q174" s="60">
        <v>329521</v>
      </c>
      <c r="R174" s="53" t="s">
        <v>108</v>
      </c>
      <c r="S174" s="71"/>
      <c r="T174" s="31">
        <v>33.18</v>
      </c>
      <c r="U174" s="32"/>
      <c r="V174" s="32"/>
      <c r="W174" s="32"/>
      <c r="X174" s="32"/>
      <c r="Y174" s="161"/>
      <c r="Z174" s="32"/>
      <c r="AA174" s="31">
        <f>E174-K174-L174-M174-N174-O174-P174-S174-T174-U174-V174-W174-X174-Y174-Z174</f>
        <v>0</v>
      </c>
    </row>
    <row r="175" spans="1:27" x14ac:dyDescent="0.25">
      <c r="A175" s="13">
        <v>329531</v>
      </c>
      <c r="B175" s="14" t="s">
        <v>109</v>
      </c>
      <c r="C175" s="12">
        <v>99.74</v>
      </c>
      <c r="D175" s="12"/>
      <c r="E175" s="12">
        <v>59.51</v>
      </c>
      <c r="G175" s="44">
        <f t="shared" si="113"/>
        <v>59.665129336274312</v>
      </c>
      <c r="H175" s="44">
        <f t="shared" si="114"/>
        <v>0</v>
      </c>
      <c r="I175" s="13">
        <v>329531</v>
      </c>
      <c r="J175" s="14" t="s">
        <v>109</v>
      </c>
      <c r="K175" s="12"/>
      <c r="L175" s="12"/>
      <c r="M175" s="12">
        <v>59.51</v>
      </c>
      <c r="N175" s="12"/>
      <c r="O175" s="12"/>
      <c r="P175" s="12"/>
      <c r="Q175" s="60">
        <v>329531</v>
      </c>
      <c r="R175" s="53" t="s">
        <v>109</v>
      </c>
      <c r="S175" s="70"/>
      <c r="T175" s="31"/>
      <c r="U175" s="31"/>
      <c r="V175" s="31"/>
      <c r="W175" s="31"/>
      <c r="X175" s="31"/>
      <c r="Y175" s="160"/>
      <c r="Z175" s="31"/>
      <c r="AA175" s="31">
        <f>E175-K175-L175-M175-N175-O175-P175-S175-T175-U175-V175-W175-X175-Y175-Z175</f>
        <v>0</v>
      </c>
    </row>
    <row r="176" spans="1:27" x14ac:dyDescent="0.25">
      <c r="A176" s="13">
        <v>329551</v>
      </c>
      <c r="B176" s="14" t="s">
        <v>110</v>
      </c>
      <c r="C176" s="12">
        <v>1524.43</v>
      </c>
      <c r="D176" s="12"/>
      <c r="E176" s="12"/>
      <c r="G176" s="44">
        <f t="shared" si="113"/>
        <v>0</v>
      </c>
      <c r="H176" s="44">
        <f t="shared" si="114"/>
        <v>0</v>
      </c>
      <c r="I176" s="13">
        <v>329551</v>
      </c>
      <c r="J176" s="14" t="s">
        <v>110</v>
      </c>
      <c r="K176" s="12"/>
      <c r="L176" s="12"/>
      <c r="M176" s="12"/>
      <c r="N176" s="12"/>
      <c r="O176" s="12"/>
      <c r="P176" s="12"/>
      <c r="Q176" s="60">
        <v>329551</v>
      </c>
      <c r="R176" s="166" t="s">
        <v>110</v>
      </c>
      <c r="S176" s="70"/>
      <c r="T176" s="31"/>
      <c r="U176" s="31"/>
      <c r="V176" s="31"/>
      <c r="W176" s="31"/>
      <c r="X176" s="31"/>
      <c r="Y176" s="160"/>
      <c r="Z176" s="31"/>
      <c r="AA176" s="31">
        <f>E176-K176-L176-M176-N176-O176-P176-S176-T176-U176-V176-W176-X176-Y176-Z176</f>
        <v>0</v>
      </c>
    </row>
    <row r="177" spans="1:27" x14ac:dyDescent="0.25">
      <c r="A177" s="13">
        <v>329591</v>
      </c>
      <c r="B177" s="14" t="s">
        <v>111</v>
      </c>
      <c r="C177" s="12"/>
      <c r="D177" s="12"/>
      <c r="E177" s="12">
        <v>127.44</v>
      </c>
      <c r="G177" s="44">
        <f t="shared" si="113"/>
        <v>0</v>
      </c>
      <c r="H177" s="44">
        <f t="shared" si="114"/>
        <v>0</v>
      </c>
      <c r="I177" s="13">
        <v>329591</v>
      </c>
      <c r="J177" s="14" t="s">
        <v>111</v>
      </c>
      <c r="K177" s="12"/>
      <c r="L177" s="12"/>
      <c r="M177" s="12">
        <v>127.44</v>
      </c>
      <c r="N177" s="12"/>
      <c r="O177" s="12"/>
      <c r="P177" s="12"/>
      <c r="Q177" s="60">
        <v>329591</v>
      </c>
      <c r="R177" s="53" t="s">
        <v>111</v>
      </c>
      <c r="S177" s="70"/>
      <c r="T177" s="31"/>
      <c r="U177" s="31"/>
      <c r="V177" s="31"/>
      <c r="W177" s="31"/>
      <c r="X177" s="31"/>
      <c r="Y177" s="160"/>
      <c r="Z177" s="31"/>
      <c r="AA177" s="31">
        <f>E177-K177-L177-M177-N177-O177-P177-S177-T177-U177-V177-W177-X177-Y177-Z177</f>
        <v>0</v>
      </c>
    </row>
    <row r="178" spans="1:27" x14ac:dyDescent="0.25">
      <c r="A178" s="21">
        <v>3295</v>
      </c>
      <c r="B178" s="22" t="s">
        <v>112</v>
      </c>
      <c r="C178" s="23">
        <f>SUM(C173:C177)</f>
        <v>1657.3500000000001</v>
      </c>
      <c r="D178" s="132"/>
      <c r="E178" s="23">
        <f>SUM(E173:E177)</f>
        <v>253.31</v>
      </c>
      <c r="F178" s="19">
        <f>SUM(F173:F177)</f>
        <v>0</v>
      </c>
      <c r="G178" s="45">
        <f t="shared" si="113"/>
        <v>15.284037771140676</v>
      </c>
      <c r="H178" s="45">
        <f t="shared" si="114"/>
        <v>0</v>
      </c>
      <c r="I178" s="21">
        <v>3295</v>
      </c>
      <c r="J178" s="22" t="s">
        <v>112</v>
      </c>
      <c r="K178" s="17">
        <f t="shared" ref="K178:P178" si="115">SUM(K173:K177)</f>
        <v>0</v>
      </c>
      <c r="L178" s="17">
        <f t="shared" si="115"/>
        <v>0</v>
      </c>
      <c r="M178" s="17">
        <f t="shared" si="115"/>
        <v>220.13</v>
      </c>
      <c r="N178" s="17">
        <f t="shared" si="115"/>
        <v>0</v>
      </c>
      <c r="O178" s="17">
        <f t="shared" si="115"/>
        <v>0</v>
      </c>
      <c r="P178" s="17">
        <f t="shared" si="115"/>
        <v>0</v>
      </c>
      <c r="Q178" s="62">
        <v>3295</v>
      </c>
      <c r="R178" s="56" t="s">
        <v>112</v>
      </c>
      <c r="S178" s="70">
        <f>SUM(S173:S177)</f>
        <v>0</v>
      </c>
      <c r="T178" s="31">
        <f t="shared" ref="T178:AA178" si="116">SUM(T173:T177)</f>
        <v>33.18</v>
      </c>
      <c r="U178" s="31">
        <f t="shared" si="116"/>
        <v>0</v>
      </c>
      <c r="V178" s="31">
        <f t="shared" si="116"/>
        <v>0</v>
      </c>
      <c r="W178" s="31">
        <f t="shared" si="116"/>
        <v>0</v>
      </c>
      <c r="X178" s="31">
        <f t="shared" si="116"/>
        <v>0</v>
      </c>
      <c r="Y178" s="160">
        <f t="shared" si="116"/>
        <v>0</v>
      </c>
      <c r="Z178" s="31">
        <f t="shared" si="116"/>
        <v>0</v>
      </c>
      <c r="AA178" s="31">
        <f t="shared" si="116"/>
        <v>0</v>
      </c>
    </row>
    <row r="179" spans="1:27" x14ac:dyDescent="0.25">
      <c r="A179" s="4">
        <v>329611</v>
      </c>
      <c r="B179" s="5" t="s">
        <v>187</v>
      </c>
      <c r="C179" s="8"/>
      <c r="D179" s="148"/>
      <c r="E179" s="8">
        <v>269.60000000000002</v>
      </c>
      <c r="G179" s="44">
        <f t="shared" si="113"/>
        <v>0</v>
      </c>
      <c r="H179" s="44">
        <f t="shared" si="114"/>
        <v>0</v>
      </c>
      <c r="I179" s="4">
        <v>329611</v>
      </c>
      <c r="J179" s="5" t="s">
        <v>187</v>
      </c>
      <c r="K179" s="25"/>
      <c r="L179" s="25">
        <v>269.60000000000002</v>
      </c>
      <c r="M179" s="25"/>
      <c r="N179" s="25"/>
      <c r="O179" s="25"/>
      <c r="P179" s="25"/>
      <c r="Q179" s="59">
        <v>329611</v>
      </c>
      <c r="R179" s="55" t="s">
        <v>187</v>
      </c>
      <c r="S179" s="69"/>
      <c r="T179" s="30"/>
      <c r="U179" s="30"/>
      <c r="V179" s="30"/>
      <c r="W179" s="30"/>
      <c r="X179" s="30"/>
      <c r="Y179" s="171"/>
      <c r="Z179" s="30"/>
      <c r="AA179" s="31">
        <f>E179-K179-L179-M179-N179-O179-P179-S179-T179-U179-V179-W179-X179-Y179-Z179</f>
        <v>0</v>
      </c>
    </row>
    <row r="180" spans="1:27" x14ac:dyDescent="0.25">
      <c r="A180" s="21">
        <v>3296</v>
      </c>
      <c r="B180" s="22" t="s">
        <v>187</v>
      </c>
      <c r="C180" s="23">
        <f>C179</f>
        <v>0</v>
      </c>
      <c r="D180" s="132"/>
      <c r="E180" s="23">
        <f>E179</f>
        <v>269.60000000000002</v>
      </c>
      <c r="F180" s="19"/>
      <c r="G180" s="45">
        <f t="shared" si="113"/>
        <v>0</v>
      </c>
      <c r="H180" s="45">
        <f t="shared" si="114"/>
        <v>0</v>
      </c>
      <c r="I180" s="21">
        <v>3296</v>
      </c>
      <c r="J180" s="22" t="s">
        <v>187</v>
      </c>
      <c r="K180" s="101">
        <f t="shared" ref="K180:P180" si="117">K179</f>
        <v>0</v>
      </c>
      <c r="L180" s="101">
        <f t="shared" si="117"/>
        <v>269.60000000000002</v>
      </c>
      <c r="M180" s="101">
        <f t="shared" si="117"/>
        <v>0</v>
      </c>
      <c r="N180" s="101">
        <f t="shared" si="117"/>
        <v>0</v>
      </c>
      <c r="O180" s="101">
        <f t="shared" si="117"/>
        <v>0</v>
      </c>
      <c r="P180" s="101">
        <f t="shared" si="117"/>
        <v>0</v>
      </c>
      <c r="Q180" s="62">
        <v>3296</v>
      </c>
      <c r="R180" s="56" t="s">
        <v>187</v>
      </c>
      <c r="S180" s="69">
        <f>S179</f>
        <v>0</v>
      </c>
      <c r="T180" s="69">
        <f t="shared" ref="T180:AA180" si="118">T179</f>
        <v>0</v>
      </c>
      <c r="U180" s="69">
        <f t="shared" si="118"/>
        <v>0</v>
      </c>
      <c r="V180" s="69">
        <f t="shared" si="118"/>
        <v>0</v>
      </c>
      <c r="W180" s="69">
        <f t="shared" si="118"/>
        <v>0</v>
      </c>
      <c r="X180" s="69">
        <f t="shared" si="118"/>
        <v>0</v>
      </c>
      <c r="Y180" s="171">
        <f t="shared" si="118"/>
        <v>0</v>
      </c>
      <c r="Z180" s="69">
        <f t="shared" si="118"/>
        <v>0</v>
      </c>
      <c r="AA180" s="69">
        <f t="shared" si="118"/>
        <v>0</v>
      </c>
    </row>
    <row r="181" spans="1:27" x14ac:dyDescent="0.25">
      <c r="A181" s="13">
        <v>329911</v>
      </c>
      <c r="B181" s="14" t="s">
        <v>113</v>
      </c>
      <c r="C181" s="12">
        <v>30</v>
      </c>
      <c r="D181" s="12"/>
      <c r="E181" s="12">
        <v>37.409999999999997</v>
      </c>
      <c r="G181" s="44">
        <f t="shared" si="113"/>
        <v>124.69999999999999</v>
      </c>
      <c r="H181" s="44">
        <f t="shared" si="114"/>
        <v>0</v>
      </c>
      <c r="I181" s="13">
        <v>329911</v>
      </c>
      <c r="J181" s="14" t="s">
        <v>113</v>
      </c>
      <c r="K181" s="25"/>
      <c r="L181" s="25"/>
      <c r="M181" s="25">
        <v>37.409999999999997</v>
      </c>
      <c r="N181" s="25"/>
      <c r="O181" s="25"/>
      <c r="P181" s="25"/>
      <c r="Q181" s="60">
        <v>329911</v>
      </c>
      <c r="R181" s="53" t="s">
        <v>113</v>
      </c>
      <c r="S181" s="69"/>
      <c r="T181" s="30"/>
      <c r="U181" s="30"/>
      <c r="V181" s="30"/>
      <c r="W181" s="30"/>
      <c r="X181" s="30"/>
      <c r="Y181" s="171"/>
      <c r="Z181" s="30"/>
      <c r="AA181" s="31">
        <f>E181-K181-L181-M181-N181-O181-P181-S181-T181-U181-V181-W181-X181-Y181-Z181</f>
        <v>0</v>
      </c>
    </row>
    <row r="182" spans="1:27" x14ac:dyDescent="0.25">
      <c r="A182" s="13">
        <v>329991</v>
      </c>
      <c r="B182" s="14" t="s">
        <v>114</v>
      </c>
      <c r="C182" s="12">
        <v>37987.870000000003</v>
      </c>
      <c r="D182" s="12"/>
      <c r="E182" s="12">
        <v>29764.38</v>
      </c>
      <c r="G182" s="44">
        <f t="shared" ref="G182:G198" si="119">IF(C182&lt;&gt;0,E182/C182*100,0)</f>
        <v>78.352326676910295</v>
      </c>
      <c r="H182" s="44">
        <f t="shared" ref="H182:H198" si="120">IF(D182&lt;&gt;0,E182/D182*100,0)</f>
        <v>0</v>
      </c>
      <c r="I182" s="13">
        <v>329991</v>
      </c>
      <c r="J182" s="14" t="s">
        <v>114</v>
      </c>
      <c r="K182" s="12"/>
      <c r="L182" s="12">
        <v>30.19</v>
      </c>
      <c r="M182" s="12">
        <v>245.8</v>
      </c>
      <c r="N182" s="12"/>
      <c r="O182" s="12"/>
      <c r="P182" s="12">
        <v>492.51</v>
      </c>
      <c r="Q182" s="60">
        <v>329991</v>
      </c>
      <c r="R182" s="53" t="s">
        <v>114</v>
      </c>
      <c r="S182" s="167">
        <v>28891.08</v>
      </c>
      <c r="T182" s="31">
        <v>66.209999999999994</v>
      </c>
      <c r="U182" s="31">
        <v>31.05</v>
      </c>
      <c r="V182" s="31"/>
      <c r="W182" s="31">
        <v>7.54</v>
      </c>
      <c r="X182" s="31"/>
      <c r="Y182" s="31"/>
      <c r="Z182" s="31"/>
      <c r="AA182" s="31">
        <f>E182-K182-L182-M182-N182-O182-P182-S182-T182-U182-V182-W182-X182-Y182-Z182</f>
        <v>2.9158897518755111E-12</v>
      </c>
    </row>
    <row r="183" spans="1:27" s="2" customFormat="1" x14ac:dyDescent="0.25">
      <c r="A183" s="15">
        <v>3299</v>
      </c>
      <c r="B183" s="16" t="s">
        <v>114</v>
      </c>
      <c r="C183" s="17">
        <f>SUM(C181:C182)</f>
        <v>38017.870000000003</v>
      </c>
      <c r="D183" s="87"/>
      <c r="E183" s="17">
        <f>SUM(E181:E182)</f>
        <v>29801.79</v>
      </c>
      <c r="F183" s="19" t="e">
        <f>#REF!+F182</f>
        <v>#REF!</v>
      </c>
      <c r="G183" s="45">
        <f t="shared" si="119"/>
        <v>78.388899746356117</v>
      </c>
      <c r="H183" s="45">
        <f t="shared" si="120"/>
        <v>0</v>
      </c>
      <c r="I183" s="15">
        <v>3299</v>
      </c>
      <c r="J183" s="16" t="s">
        <v>114</v>
      </c>
      <c r="K183" s="17">
        <f t="shared" ref="K183:P183" si="121">SUM(K181:K182)</f>
        <v>0</v>
      </c>
      <c r="L183" s="17">
        <f t="shared" si="121"/>
        <v>30.19</v>
      </c>
      <c r="M183" s="17">
        <f t="shared" si="121"/>
        <v>283.21000000000004</v>
      </c>
      <c r="N183" s="17">
        <f t="shared" si="121"/>
        <v>0</v>
      </c>
      <c r="O183" s="17">
        <f t="shared" si="121"/>
        <v>0</v>
      </c>
      <c r="P183" s="17">
        <f t="shared" si="121"/>
        <v>492.51</v>
      </c>
      <c r="Q183" s="61">
        <v>3299</v>
      </c>
      <c r="R183" s="54" t="s">
        <v>114</v>
      </c>
      <c r="S183" s="291">
        <f>SUM(S181:S182)</f>
        <v>28891.08</v>
      </c>
      <c r="T183" s="32">
        <f t="shared" ref="T183:AA183" si="122">SUM(T181:T182)</f>
        <v>66.209999999999994</v>
      </c>
      <c r="U183" s="32">
        <f t="shared" si="122"/>
        <v>31.05</v>
      </c>
      <c r="V183" s="32">
        <f t="shared" si="122"/>
        <v>0</v>
      </c>
      <c r="W183" s="32">
        <f>SUM(W181:W182)</f>
        <v>7.54</v>
      </c>
      <c r="X183" s="32">
        <f t="shared" si="122"/>
        <v>0</v>
      </c>
      <c r="Y183" s="32">
        <f t="shared" si="122"/>
        <v>0</v>
      </c>
      <c r="Z183" s="32">
        <f t="shared" si="122"/>
        <v>0</v>
      </c>
      <c r="AA183" s="32">
        <f t="shared" si="122"/>
        <v>2.9158897518755111E-12</v>
      </c>
    </row>
    <row r="184" spans="1:27" s="2" customFormat="1" x14ac:dyDescent="0.25">
      <c r="A184" s="15">
        <v>329</v>
      </c>
      <c r="B184" s="16" t="s">
        <v>114</v>
      </c>
      <c r="C184" s="17">
        <f>C160+C162+C165+C178+C183+C180</f>
        <v>43429.25</v>
      </c>
      <c r="D184" s="87">
        <v>78970</v>
      </c>
      <c r="E184" s="17">
        <f>E160+E162+E165+E178+E183+E180</f>
        <v>34452.94</v>
      </c>
      <c r="F184" s="19" t="e">
        <f>F160+F162+F165+#REF!+F183</f>
        <v>#REF!</v>
      </c>
      <c r="G184" s="45">
        <f t="shared" si="119"/>
        <v>79.331188081765177</v>
      </c>
      <c r="H184" s="45">
        <f t="shared" si="120"/>
        <v>43.627884006584786</v>
      </c>
      <c r="I184" s="15">
        <v>329</v>
      </c>
      <c r="J184" s="16" t="s">
        <v>114</v>
      </c>
      <c r="K184" s="17">
        <f t="shared" ref="K184:P184" si="123">K160+K162+K165+K178+K183+K180</f>
        <v>0</v>
      </c>
      <c r="L184" s="17">
        <f t="shared" si="123"/>
        <v>299.79000000000002</v>
      </c>
      <c r="M184" s="17">
        <f t="shared" si="123"/>
        <v>1884.69</v>
      </c>
      <c r="N184" s="17">
        <f t="shared" si="123"/>
        <v>0</v>
      </c>
      <c r="O184" s="17">
        <f t="shared" si="123"/>
        <v>0</v>
      </c>
      <c r="P184" s="17">
        <f t="shared" si="123"/>
        <v>838.51</v>
      </c>
      <c r="Q184" s="61">
        <v>329</v>
      </c>
      <c r="R184" s="54" t="s">
        <v>114</v>
      </c>
      <c r="S184" s="291">
        <f t="shared" ref="S184:AA184" si="124">S160+S162+S165+S178+S183+S180</f>
        <v>29530.77</v>
      </c>
      <c r="T184" s="32">
        <f t="shared" si="124"/>
        <v>1327.5900000000001</v>
      </c>
      <c r="U184" s="32">
        <f t="shared" si="124"/>
        <v>31.05</v>
      </c>
      <c r="V184" s="32">
        <f t="shared" si="124"/>
        <v>0</v>
      </c>
      <c r="W184" s="32">
        <f t="shared" si="124"/>
        <v>7.54</v>
      </c>
      <c r="X184" s="32">
        <f t="shared" si="124"/>
        <v>0</v>
      </c>
      <c r="Y184" s="32">
        <f t="shared" si="124"/>
        <v>0</v>
      </c>
      <c r="Z184" s="32">
        <f t="shared" si="124"/>
        <v>483</v>
      </c>
      <c r="AA184" s="32">
        <f t="shared" si="124"/>
        <v>50.000000000002913</v>
      </c>
    </row>
    <row r="185" spans="1:27" x14ac:dyDescent="0.25">
      <c r="A185" s="13">
        <v>343111</v>
      </c>
      <c r="B185" s="14" t="s">
        <v>115</v>
      </c>
      <c r="C185" s="12"/>
      <c r="D185" s="12"/>
      <c r="E185" s="12"/>
      <c r="G185" s="44">
        <f t="shared" si="119"/>
        <v>0</v>
      </c>
      <c r="H185" s="44">
        <f t="shared" si="120"/>
        <v>0</v>
      </c>
      <c r="I185" s="13">
        <v>343111</v>
      </c>
      <c r="J185" s="14" t="s">
        <v>115</v>
      </c>
      <c r="K185" s="12"/>
      <c r="L185" s="12"/>
      <c r="M185" s="12"/>
      <c r="N185" s="12"/>
      <c r="O185" s="12"/>
      <c r="P185" s="12"/>
      <c r="Q185" s="60">
        <v>343111</v>
      </c>
      <c r="R185" s="53" t="s">
        <v>115</v>
      </c>
      <c r="S185" s="71"/>
      <c r="T185" s="32"/>
      <c r="U185" s="32"/>
      <c r="V185" s="32"/>
      <c r="W185" s="32"/>
      <c r="X185" s="32"/>
      <c r="Y185" s="161"/>
      <c r="Z185" s="32"/>
      <c r="AA185" s="31">
        <f>E185-K185-L185-M185-N185-O185-P185-S185-T185-U185-V185-W185-X185-Y185-Z185</f>
        <v>0</v>
      </c>
    </row>
    <row r="186" spans="1:27" x14ac:dyDescent="0.25">
      <c r="A186" s="13">
        <v>343121</v>
      </c>
      <c r="B186" s="14" t="s">
        <v>116</v>
      </c>
      <c r="C186" s="12">
        <v>837.6</v>
      </c>
      <c r="D186" s="12"/>
      <c r="E186" s="12">
        <v>917.69</v>
      </c>
      <c r="G186" s="44">
        <f t="shared" si="119"/>
        <v>109.56184336198662</v>
      </c>
      <c r="H186" s="44">
        <f t="shared" si="120"/>
        <v>0</v>
      </c>
      <c r="I186" s="13">
        <v>343121</v>
      </c>
      <c r="J186" s="14" t="s">
        <v>116</v>
      </c>
      <c r="K186" s="12"/>
      <c r="L186" s="12"/>
      <c r="M186" s="12">
        <v>917.69</v>
      </c>
      <c r="N186" s="12"/>
      <c r="O186" s="12"/>
      <c r="P186" s="12"/>
      <c r="Q186" s="60">
        <v>343121</v>
      </c>
      <c r="R186" s="53" t="s">
        <v>116</v>
      </c>
      <c r="S186" s="70"/>
      <c r="T186" s="31"/>
      <c r="U186" s="31"/>
      <c r="V186" s="31"/>
      <c r="W186" s="31"/>
      <c r="X186" s="31"/>
      <c r="Y186" s="160"/>
      <c r="Z186" s="31"/>
      <c r="AA186" s="31">
        <f>E186-K186-L186-M186-N186-O186-P186-S186-T186-U186-V186-W186-X186-Y186-Z186</f>
        <v>0</v>
      </c>
    </row>
    <row r="187" spans="1:27" s="2" customFormat="1" x14ac:dyDescent="0.25">
      <c r="A187" s="15">
        <v>3431</v>
      </c>
      <c r="B187" s="16" t="s">
        <v>117</v>
      </c>
      <c r="C187" s="17">
        <f>C185+C186</f>
        <v>837.6</v>
      </c>
      <c r="D187" s="17">
        <f>D185+D186</f>
        <v>0</v>
      </c>
      <c r="E187" s="17">
        <f>E185+E186</f>
        <v>917.69</v>
      </c>
      <c r="F187" s="19">
        <f>F185+F186</f>
        <v>0</v>
      </c>
      <c r="G187" s="45">
        <f t="shared" si="119"/>
        <v>109.56184336198662</v>
      </c>
      <c r="H187" s="45">
        <f t="shared" si="120"/>
        <v>0</v>
      </c>
      <c r="I187" s="15">
        <v>3431</v>
      </c>
      <c r="J187" s="16" t="s">
        <v>117</v>
      </c>
      <c r="K187" s="17">
        <f t="shared" ref="K187:P187" si="125">K185+K186</f>
        <v>0</v>
      </c>
      <c r="L187" s="17">
        <f t="shared" si="125"/>
        <v>0</v>
      </c>
      <c r="M187" s="17">
        <f t="shared" si="125"/>
        <v>917.69</v>
      </c>
      <c r="N187" s="17">
        <f t="shared" si="125"/>
        <v>0</v>
      </c>
      <c r="O187" s="17">
        <f t="shared" si="125"/>
        <v>0</v>
      </c>
      <c r="P187" s="17">
        <f t="shared" si="125"/>
        <v>0</v>
      </c>
      <c r="Q187" s="61">
        <v>3431</v>
      </c>
      <c r="R187" s="54" t="s">
        <v>117</v>
      </c>
      <c r="S187" s="71">
        <f>S185+S186</f>
        <v>0</v>
      </c>
      <c r="T187" s="71">
        <f t="shared" ref="T187:AA187" si="126">T185+T186</f>
        <v>0</v>
      </c>
      <c r="U187" s="71">
        <f t="shared" si="126"/>
        <v>0</v>
      </c>
      <c r="V187" s="71">
        <f t="shared" si="126"/>
        <v>0</v>
      </c>
      <c r="W187" s="71">
        <f t="shared" si="126"/>
        <v>0</v>
      </c>
      <c r="X187" s="71">
        <f t="shared" si="126"/>
        <v>0</v>
      </c>
      <c r="Y187" s="161">
        <f t="shared" si="126"/>
        <v>0</v>
      </c>
      <c r="Z187" s="71">
        <f t="shared" si="126"/>
        <v>0</v>
      </c>
      <c r="AA187" s="71">
        <f t="shared" si="126"/>
        <v>0</v>
      </c>
    </row>
    <row r="188" spans="1:27" x14ac:dyDescent="0.25">
      <c r="A188" s="13">
        <v>343311</v>
      </c>
      <c r="B188" s="14" t="s">
        <v>184</v>
      </c>
      <c r="C188" s="12"/>
      <c r="D188" s="80"/>
      <c r="E188" s="12"/>
      <c r="G188" s="44">
        <f t="shared" si="119"/>
        <v>0</v>
      </c>
      <c r="H188" s="44">
        <f t="shared" si="120"/>
        <v>0</v>
      </c>
      <c r="I188" s="13">
        <v>343311</v>
      </c>
      <c r="J188" s="14" t="s">
        <v>184</v>
      </c>
      <c r="K188" s="12"/>
      <c r="L188" s="12"/>
      <c r="M188" s="12"/>
      <c r="N188" s="12"/>
      <c r="O188" s="12"/>
      <c r="P188" s="12"/>
      <c r="Q188" s="60">
        <v>343311</v>
      </c>
      <c r="R188" s="53" t="s">
        <v>184</v>
      </c>
      <c r="S188" s="70"/>
      <c r="T188" s="31"/>
      <c r="U188" s="31"/>
      <c r="V188" s="31"/>
      <c r="W188" s="31"/>
      <c r="X188" s="31"/>
      <c r="Y188" s="160"/>
      <c r="Z188" s="31"/>
      <c r="AA188" s="31"/>
    </row>
    <row r="189" spans="1:27" x14ac:dyDescent="0.25">
      <c r="A189" s="13">
        <v>343321</v>
      </c>
      <c r="B189" s="14" t="s">
        <v>185</v>
      </c>
      <c r="C189" s="12"/>
      <c r="D189" s="80"/>
      <c r="E189" s="12">
        <v>84.13</v>
      </c>
      <c r="G189" s="44">
        <f t="shared" si="119"/>
        <v>0</v>
      </c>
      <c r="H189" s="44">
        <f t="shared" si="120"/>
        <v>0</v>
      </c>
      <c r="I189" s="13">
        <v>343321</v>
      </c>
      <c r="J189" s="14" t="s">
        <v>185</v>
      </c>
      <c r="K189" s="12"/>
      <c r="L189" s="12">
        <v>84.13</v>
      </c>
      <c r="M189" s="12"/>
      <c r="N189" s="12"/>
      <c r="O189" s="12"/>
      <c r="P189" s="12"/>
      <c r="Q189" s="60">
        <v>343321</v>
      </c>
      <c r="R189" s="53" t="s">
        <v>185</v>
      </c>
      <c r="S189" s="70"/>
      <c r="T189" s="31"/>
      <c r="U189" s="31"/>
      <c r="V189" s="31"/>
      <c r="W189" s="31"/>
      <c r="X189" s="31"/>
      <c r="Y189" s="160"/>
      <c r="Z189" s="31"/>
      <c r="AA189" s="31"/>
    </row>
    <row r="190" spans="1:27" x14ac:dyDescent="0.25">
      <c r="A190" s="13">
        <v>343331</v>
      </c>
      <c r="B190" s="14" t="s">
        <v>118</v>
      </c>
      <c r="C190" s="12">
        <v>6.73</v>
      </c>
      <c r="D190" s="12"/>
      <c r="E190" s="12">
        <v>20.11</v>
      </c>
      <c r="G190" s="44">
        <f t="shared" si="119"/>
        <v>298.81129271916785</v>
      </c>
      <c r="H190" s="44">
        <f t="shared" si="120"/>
        <v>0</v>
      </c>
      <c r="I190" s="13">
        <v>343331</v>
      </c>
      <c r="J190" s="14" t="s">
        <v>118</v>
      </c>
      <c r="K190" s="12"/>
      <c r="L190" s="12">
        <v>15.44</v>
      </c>
      <c r="M190" s="12">
        <v>4.67</v>
      </c>
      <c r="N190" s="12"/>
      <c r="O190" s="12"/>
      <c r="P190" s="12"/>
      <c r="Q190" s="60">
        <v>343331</v>
      </c>
      <c r="R190" s="53" t="s">
        <v>118</v>
      </c>
      <c r="S190" s="70"/>
      <c r="T190" s="31"/>
      <c r="U190" s="31"/>
      <c r="V190" s="31"/>
      <c r="W190" s="31"/>
      <c r="X190" s="31"/>
      <c r="Y190" s="160"/>
      <c r="Z190" s="31"/>
      <c r="AA190" s="31">
        <f>E190-K190-L190-M190-N190-O190-P190-S190-T190-U190-V190-W190-X190-Y190-Z190</f>
        <v>0</v>
      </c>
    </row>
    <row r="191" spans="1:27" x14ac:dyDescent="0.25">
      <c r="A191" s="13">
        <v>343391</v>
      </c>
      <c r="B191" s="14" t="s">
        <v>175</v>
      </c>
      <c r="C191" s="12"/>
      <c r="D191" s="12"/>
      <c r="E191" s="12">
        <v>159.63</v>
      </c>
      <c r="G191" s="44">
        <f t="shared" si="119"/>
        <v>0</v>
      </c>
      <c r="H191" s="44">
        <f t="shared" si="120"/>
        <v>0</v>
      </c>
      <c r="I191" s="13">
        <v>343391</v>
      </c>
      <c r="J191" s="14" t="s">
        <v>175</v>
      </c>
      <c r="K191" s="12"/>
      <c r="L191" s="12">
        <v>159.63</v>
      </c>
      <c r="M191" s="12"/>
      <c r="N191" s="12"/>
      <c r="O191" s="12"/>
      <c r="P191" s="12"/>
      <c r="Q191" s="13">
        <v>343391</v>
      </c>
      <c r="R191" s="14" t="s">
        <v>175</v>
      </c>
      <c r="S191" s="70"/>
      <c r="T191" s="31"/>
      <c r="U191" s="31"/>
      <c r="V191" s="31"/>
      <c r="W191" s="31"/>
      <c r="X191" s="31"/>
      <c r="Y191" s="160"/>
      <c r="Z191" s="31"/>
      <c r="AA191" s="31"/>
    </row>
    <row r="192" spans="1:27" x14ac:dyDescent="0.25">
      <c r="A192" s="15">
        <v>3433</v>
      </c>
      <c r="B192" s="16" t="s">
        <v>119</v>
      </c>
      <c r="C192" s="17">
        <f>SUM(C188:C191)</f>
        <v>6.73</v>
      </c>
      <c r="D192" s="87"/>
      <c r="E192" s="17">
        <f>SUM(E188:E191)</f>
        <v>263.87</v>
      </c>
      <c r="F192" s="19">
        <f>F190</f>
        <v>0</v>
      </c>
      <c r="G192" s="45">
        <f t="shared" si="119"/>
        <v>3920.8023774145618</v>
      </c>
      <c r="H192" s="45">
        <f t="shared" si="120"/>
        <v>0</v>
      </c>
      <c r="I192" s="15">
        <v>3433</v>
      </c>
      <c r="J192" s="16" t="s">
        <v>119</v>
      </c>
      <c r="K192" s="17">
        <f t="shared" ref="K192:P192" si="127">SUM(K188:K191)</f>
        <v>0</v>
      </c>
      <c r="L192" s="17">
        <f t="shared" si="127"/>
        <v>259.2</v>
      </c>
      <c r="M192" s="17">
        <f t="shared" si="127"/>
        <v>4.67</v>
      </c>
      <c r="N192" s="17">
        <f t="shared" si="127"/>
        <v>0</v>
      </c>
      <c r="O192" s="17">
        <f t="shared" si="127"/>
        <v>0</v>
      </c>
      <c r="P192" s="17">
        <f t="shared" si="127"/>
        <v>0</v>
      </c>
      <c r="Q192" s="61">
        <v>3433</v>
      </c>
      <c r="R192" s="54" t="s">
        <v>119</v>
      </c>
      <c r="S192" s="71">
        <f>SUM(S188:S191)</f>
        <v>0</v>
      </c>
      <c r="T192" s="71">
        <f t="shared" ref="T192:AA192" si="128">SUM(T188:T191)</f>
        <v>0</v>
      </c>
      <c r="U192" s="71">
        <f t="shared" si="128"/>
        <v>0</v>
      </c>
      <c r="V192" s="71">
        <f t="shared" si="128"/>
        <v>0</v>
      </c>
      <c r="W192" s="71">
        <f t="shared" si="128"/>
        <v>0</v>
      </c>
      <c r="X192" s="71">
        <f t="shared" si="128"/>
        <v>0</v>
      </c>
      <c r="Y192" s="161">
        <f t="shared" si="128"/>
        <v>0</v>
      </c>
      <c r="Z192" s="71">
        <f t="shared" si="128"/>
        <v>0</v>
      </c>
      <c r="AA192" s="71">
        <f t="shared" si="128"/>
        <v>0</v>
      </c>
    </row>
    <row r="193" spans="1:27" x14ac:dyDescent="0.25">
      <c r="A193" s="13">
        <v>343491</v>
      </c>
      <c r="B193" s="14" t="s">
        <v>120</v>
      </c>
      <c r="C193" s="12"/>
      <c r="D193" s="12"/>
      <c r="E193" s="12"/>
      <c r="G193" s="44">
        <f t="shared" si="119"/>
        <v>0</v>
      </c>
      <c r="H193" s="44">
        <f t="shared" si="120"/>
        <v>0</v>
      </c>
      <c r="I193" s="13">
        <v>343491</v>
      </c>
      <c r="J193" s="14" t="s">
        <v>120</v>
      </c>
      <c r="K193" s="12"/>
      <c r="L193" s="12"/>
      <c r="M193" s="12"/>
      <c r="N193" s="12"/>
      <c r="O193" s="12"/>
      <c r="P193" s="12"/>
      <c r="Q193" s="60">
        <v>343491</v>
      </c>
      <c r="R193" s="53" t="s">
        <v>120</v>
      </c>
      <c r="S193" s="70"/>
      <c r="T193" s="31"/>
      <c r="U193" s="31"/>
      <c r="V193" s="31"/>
      <c r="W193" s="31"/>
      <c r="X193" s="31"/>
      <c r="Y193" s="160"/>
      <c r="Z193" s="31"/>
      <c r="AA193" s="31">
        <f>E193-K193-L193-M193-N193-O193-P193-S193-T193-U193-V193-W193-X193-Y193-Z193</f>
        <v>0</v>
      </c>
    </row>
    <row r="194" spans="1:27" x14ac:dyDescent="0.25">
      <c r="A194" s="15">
        <v>3434</v>
      </c>
      <c r="B194" s="16" t="s">
        <v>120</v>
      </c>
      <c r="C194" s="17">
        <f>C193</f>
        <v>0</v>
      </c>
      <c r="D194" s="100">
        <f>D193</f>
        <v>0</v>
      </c>
      <c r="E194" s="17">
        <f>E193</f>
        <v>0</v>
      </c>
      <c r="F194" s="19">
        <f>F193</f>
        <v>0</v>
      </c>
      <c r="G194" s="45">
        <f t="shared" si="119"/>
        <v>0</v>
      </c>
      <c r="H194" s="45">
        <f t="shared" si="120"/>
        <v>0</v>
      </c>
      <c r="I194" s="15">
        <v>3434</v>
      </c>
      <c r="J194" s="16" t="s">
        <v>120</v>
      </c>
      <c r="K194" s="17">
        <f t="shared" ref="K194:P194" si="129">K193</f>
        <v>0</v>
      </c>
      <c r="L194" s="17">
        <f t="shared" si="129"/>
        <v>0</v>
      </c>
      <c r="M194" s="17">
        <f t="shared" si="129"/>
        <v>0</v>
      </c>
      <c r="N194" s="17">
        <f t="shared" si="129"/>
        <v>0</v>
      </c>
      <c r="O194" s="17">
        <f t="shared" si="129"/>
        <v>0</v>
      </c>
      <c r="P194" s="17">
        <f t="shared" si="129"/>
        <v>0</v>
      </c>
      <c r="Q194" s="61">
        <v>3434</v>
      </c>
      <c r="R194" s="54" t="s">
        <v>120</v>
      </c>
      <c r="S194" s="71">
        <f>S193</f>
        <v>0</v>
      </c>
      <c r="T194" s="32">
        <f t="shared" ref="T194:AA194" si="130">T193</f>
        <v>0</v>
      </c>
      <c r="U194" s="32">
        <f t="shared" si="130"/>
        <v>0</v>
      </c>
      <c r="V194" s="32">
        <f t="shared" si="130"/>
        <v>0</v>
      </c>
      <c r="W194" s="32">
        <f t="shared" si="130"/>
        <v>0</v>
      </c>
      <c r="X194" s="32">
        <f t="shared" si="130"/>
        <v>0</v>
      </c>
      <c r="Y194" s="161">
        <f t="shared" si="130"/>
        <v>0</v>
      </c>
      <c r="Z194" s="32">
        <f t="shared" si="130"/>
        <v>0</v>
      </c>
      <c r="AA194" s="32">
        <f t="shared" si="130"/>
        <v>0</v>
      </c>
    </row>
    <row r="195" spans="1:27" s="2" customFormat="1" x14ac:dyDescent="0.25">
      <c r="A195" s="15">
        <v>343</v>
      </c>
      <c r="B195" s="16" t="s">
        <v>121</v>
      </c>
      <c r="C195" s="17">
        <f>C187+C192+C194</f>
        <v>844.33</v>
      </c>
      <c r="D195" s="87">
        <v>1865</v>
      </c>
      <c r="E195" s="17">
        <f>E187+E192+E194</f>
        <v>1181.56</v>
      </c>
      <c r="F195" s="19">
        <f>F187+F192+F194</f>
        <v>0</v>
      </c>
      <c r="G195" s="45">
        <f t="shared" si="119"/>
        <v>139.94054457380406</v>
      </c>
      <c r="H195" s="45">
        <f t="shared" si="120"/>
        <v>63.354423592493291</v>
      </c>
      <c r="I195" s="15">
        <v>343</v>
      </c>
      <c r="J195" s="16" t="s">
        <v>121</v>
      </c>
      <c r="K195" s="17">
        <f t="shared" ref="K195:P195" si="131">K187+K192+K194</f>
        <v>0</v>
      </c>
      <c r="L195" s="17">
        <f t="shared" si="131"/>
        <v>259.2</v>
      </c>
      <c r="M195" s="17">
        <f t="shared" si="131"/>
        <v>922.36</v>
      </c>
      <c r="N195" s="17">
        <f t="shared" si="131"/>
        <v>0</v>
      </c>
      <c r="O195" s="17">
        <f t="shared" si="131"/>
        <v>0</v>
      </c>
      <c r="P195" s="17">
        <f t="shared" si="131"/>
        <v>0</v>
      </c>
      <c r="Q195" s="61">
        <v>343</v>
      </c>
      <c r="R195" s="54" t="s">
        <v>121</v>
      </c>
      <c r="S195" s="70">
        <f t="shared" ref="S195:AA195" si="132">S187+S192+S194</f>
        <v>0</v>
      </c>
      <c r="T195" s="31">
        <f t="shared" si="132"/>
        <v>0</v>
      </c>
      <c r="U195" s="31">
        <f t="shared" si="132"/>
        <v>0</v>
      </c>
      <c r="V195" s="31">
        <f t="shared" si="132"/>
        <v>0</v>
      </c>
      <c r="W195" s="31">
        <f t="shared" si="132"/>
        <v>0</v>
      </c>
      <c r="X195" s="31">
        <f t="shared" si="132"/>
        <v>0</v>
      </c>
      <c r="Y195" s="160">
        <f t="shared" si="132"/>
        <v>0</v>
      </c>
      <c r="Z195" s="31">
        <f t="shared" si="132"/>
        <v>0</v>
      </c>
      <c r="AA195" s="31">
        <f t="shared" si="132"/>
        <v>0</v>
      </c>
    </row>
    <row r="196" spans="1:27" x14ac:dyDescent="0.25">
      <c r="A196" s="13">
        <v>372</v>
      </c>
      <c r="B196" s="14" t="s">
        <v>188</v>
      </c>
      <c r="C196" s="12"/>
      <c r="D196" s="80"/>
      <c r="E196" s="12"/>
      <c r="G196" s="44">
        <f t="shared" si="119"/>
        <v>0</v>
      </c>
      <c r="H196" s="44">
        <f t="shared" si="120"/>
        <v>0</v>
      </c>
      <c r="I196" s="13">
        <v>372191</v>
      </c>
      <c r="J196" s="14" t="s">
        <v>123</v>
      </c>
      <c r="K196" s="12"/>
      <c r="L196" s="12"/>
      <c r="M196" s="12"/>
      <c r="N196" s="12"/>
      <c r="O196" s="12"/>
      <c r="P196" s="12"/>
      <c r="Q196" s="60">
        <v>372191</v>
      </c>
      <c r="R196" s="53" t="s">
        <v>123</v>
      </c>
      <c r="S196" s="71"/>
      <c r="T196" s="32"/>
      <c r="U196" s="32"/>
      <c r="V196" s="32"/>
      <c r="W196" s="32"/>
      <c r="X196" s="32"/>
      <c r="Y196" s="161"/>
      <c r="Z196" s="32"/>
      <c r="AA196" s="31">
        <f>E196-K196-L196-M196-N196-O196-P196-S196-T196-U196-V196-W196-X196-Y196-Z196</f>
        <v>0</v>
      </c>
    </row>
    <row r="197" spans="1:27" s="2" customFormat="1" x14ac:dyDescent="0.25">
      <c r="A197" s="15">
        <v>372</v>
      </c>
      <c r="B197" s="16" t="s">
        <v>124</v>
      </c>
      <c r="C197" s="17">
        <f>C196</f>
        <v>0</v>
      </c>
      <c r="D197" s="87"/>
      <c r="E197" s="17">
        <f>E196</f>
        <v>0</v>
      </c>
      <c r="F197" s="19">
        <f>F196</f>
        <v>0</v>
      </c>
      <c r="G197" s="45">
        <f t="shared" si="119"/>
        <v>0</v>
      </c>
      <c r="H197" s="45">
        <f t="shared" si="120"/>
        <v>0</v>
      </c>
      <c r="I197" s="15">
        <v>372</v>
      </c>
      <c r="J197" s="16" t="s">
        <v>124</v>
      </c>
      <c r="K197" s="17">
        <f t="shared" ref="K197:P197" si="133">K196</f>
        <v>0</v>
      </c>
      <c r="L197" s="17">
        <f t="shared" si="133"/>
        <v>0</v>
      </c>
      <c r="M197" s="17">
        <f t="shared" si="133"/>
        <v>0</v>
      </c>
      <c r="N197" s="17">
        <f t="shared" si="133"/>
        <v>0</v>
      </c>
      <c r="O197" s="17">
        <f t="shared" si="133"/>
        <v>0</v>
      </c>
      <c r="P197" s="17">
        <f t="shared" si="133"/>
        <v>0</v>
      </c>
      <c r="Q197" s="61">
        <v>372</v>
      </c>
      <c r="R197" s="54" t="s">
        <v>124</v>
      </c>
      <c r="S197" s="71">
        <f>S196</f>
        <v>0</v>
      </c>
      <c r="T197" s="71">
        <f t="shared" ref="T197:AA197" si="134">T196</f>
        <v>0</v>
      </c>
      <c r="U197" s="71">
        <f t="shared" si="134"/>
        <v>0</v>
      </c>
      <c r="V197" s="71">
        <f t="shared" si="134"/>
        <v>0</v>
      </c>
      <c r="W197" s="71">
        <f t="shared" si="134"/>
        <v>0</v>
      </c>
      <c r="X197" s="71">
        <f t="shared" si="134"/>
        <v>0</v>
      </c>
      <c r="Y197" s="161">
        <f t="shared" si="134"/>
        <v>0</v>
      </c>
      <c r="Z197" s="71">
        <f t="shared" si="134"/>
        <v>0</v>
      </c>
      <c r="AA197" s="71">
        <f t="shared" si="134"/>
        <v>0</v>
      </c>
    </row>
    <row r="198" spans="1:27" x14ac:dyDescent="0.25">
      <c r="A198" s="13">
        <v>381291</v>
      </c>
      <c r="B198" s="14" t="s">
        <v>164</v>
      </c>
      <c r="C198" s="12">
        <v>732.11</v>
      </c>
      <c r="D198" s="80"/>
      <c r="E198" s="12">
        <v>728.78</v>
      </c>
      <c r="G198" s="45">
        <f t="shared" si="119"/>
        <v>99.54515031894114</v>
      </c>
      <c r="H198" s="45">
        <f t="shared" si="120"/>
        <v>0</v>
      </c>
      <c r="I198" s="13">
        <v>381291</v>
      </c>
      <c r="J198" s="14" t="s">
        <v>164</v>
      </c>
      <c r="K198" s="12"/>
      <c r="L198" s="12">
        <v>728.78</v>
      </c>
      <c r="M198" s="12"/>
      <c r="N198" s="12"/>
      <c r="O198" s="12"/>
      <c r="P198" s="12"/>
      <c r="Q198" s="156">
        <v>381291</v>
      </c>
      <c r="R198" s="14" t="s">
        <v>164</v>
      </c>
      <c r="S198" s="70"/>
      <c r="T198" s="70"/>
      <c r="U198" s="70"/>
      <c r="V198" s="70"/>
      <c r="W198" s="70"/>
      <c r="X198" s="70"/>
      <c r="Y198" s="160"/>
      <c r="Z198" s="70"/>
      <c r="AA198" s="70"/>
    </row>
    <row r="199" spans="1:27" x14ac:dyDescent="0.25">
      <c r="A199" s="361" t="str">
        <f>A1</f>
        <v>KOMERCIJALNA I TRGOVAČKA ŠKOLA BJELOVAR</v>
      </c>
      <c r="B199" s="361"/>
      <c r="C199" s="361"/>
      <c r="D199" s="361"/>
      <c r="I199" s="361" t="str">
        <f>A1</f>
        <v>KOMERCIJALNA I TRGOVAČKA ŠKOLA BJELOVAR</v>
      </c>
      <c r="J199" s="361"/>
      <c r="K199" s="361"/>
      <c r="L199" s="361"/>
      <c r="M199" s="7"/>
      <c r="N199" s="7"/>
      <c r="O199" s="7"/>
      <c r="P199" s="7"/>
      <c r="Q199" s="365" t="str">
        <f>A1</f>
        <v>KOMERCIJALNA I TRGOVAČKA ŠKOLA BJELOVAR</v>
      </c>
      <c r="R199" s="365"/>
      <c r="S199" s="365"/>
      <c r="T199" s="365"/>
      <c r="U199" s="34"/>
      <c r="V199" s="34"/>
    </row>
    <row r="200" spans="1:27" x14ac:dyDescent="0.25">
      <c r="A200" s="370" t="str">
        <f>A2</f>
        <v>BJELOVAR, POLJANA DR. FRANJE TUĐMANA 9</v>
      </c>
      <c r="B200" s="370"/>
      <c r="C200" s="370"/>
      <c r="D200" s="370"/>
      <c r="H200" s="24" t="s">
        <v>177</v>
      </c>
      <c r="I200" s="370" t="str">
        <f>A2</f>
        <v>BJELOVAR, POLJANA DR. FRANJE TUĐMANA 9</v>
      </c>
      <c r="J200" s="370"/>
      <c r="K200" s="370"/>
      <c r="L200" s="370"/>
      <c r="M200" s="7"/>
      <c r="N200" s="7"/>
      <c r="O200" s="7"/>
      <c r="P200" s="24" t="str">
        <f>H200</f>
        <v>str.7</v>
      </c>
      <c r="Q200" s="365" t="str">
        <f>A2</f>
        <v>BJELOVAR, POLJANA DR. FRANJE TUĐMANA 9</v>
      </c>
      <c r="R200" s="365"/>
      <c r="S200" s="365"/>
      <c r="T200" s="365"/>
      <c r="U200" s="34"/>
      <c r="V200" s="34"/>
      <c r="AA200" s="27" t="str">
        <f>P200</f>
        <v>str.7</v>
      </c>
    </row>
    <row r="201" spans="1:27" x14ac:dyDescent="0.25">
      <c r="A201" s="35"/>
      <c r="B201" s="35"/>
      <c r="C201" s="35"/>
      <c r="D201" s="35"/>
      <c r="H201" s="24"/>
      <c r="I201" s="35"/>
      <c r="J201" s="35"/>
      <c r="K201" s="35"/>
      <c r="L201" s="35"/>
      <c r="M201" s="7"/>
      <c r="N201" s="7"/>
      <c r="O201" s="7"/>
      <c r="P201" s="24"/>
      <c r="Q201" s="57"/>
      <c r="R201" s="57"/>
      <c r="S201" s="66"/>
      <c r="T201" s="57"/>
      <c r="U201" s="34"/>
      <c r="V201" s="34"/>
      <c r="AA201" s="27"/>
    </row>
    <row r="202" spans="1:27" ht="15.75" x14ac:dyDescent="0.3">
      <c r="A202" s="20"/>
      <c r="B202" s="366" t="str">
        <f>B4</f>
        <v>IZVJEŠTAJ O IZVRŠENJU FINANCIJSKOG PLANA  I - XII 2024.</v>
      </c>
      <c r="C202" s="366"/>
      <c r="D202" s="366"/>
      <c r="E202" s="366"/>
      <c r="F202" s="366"/>
      <c r="G202" s="366"/>
      <c r="H202" s="366"/>
      <c r="I202" s="20"/>
      <c r="J202" s="366" t="str">
        <f>B4</f>
        <v>IZVJEŠTAJ O IZVRŠENJU FINANCIJSKOG PLANA  I - XII 2024.</v>
      </c>
      <c r="K202" s="366"/>
      <c r="L202" s="366"/>
      <c r="M202" s="366"/>
      <c r="N202" s="366"/>
      <c r="O202" s="366"/>
      <c r="P202" s="366"/>
      <c r="Q202" s="57"/>
      <c r="R202" s="366" t="str">
        <f>B4</f>
        <v>IZVJEŠTAJ O IZVRŠENJU FINANCIJSKOG PLANA  I - XII 2024.</v>
      </c>
      <c r="S202" s="366"/>
      <c r="T202" s="366"/>
      <c r="U202" s="366"/>
      <c r="V202" s="366"/>
      <c r="W202" s="366"/>
      <c r="X202" s="366"/>
      <c r="Y202" s="366"/>
      <c r="Z202" s="366"/>
      <c r="AA202" s="366"/>
    </row>
    <row r="203" spans="1:27" x14ac:dyDescent="0.25">
      <c r="I203" s="1"/>
      <c r="J203" s="3"/>
      <c r="K203" s="7"/>
      <c r="L203" s="7"/>
      <c r="M203" s="7"/>
      <c r="N203" s="7"/>
      <c r="O203" s="7"/>
      <c r="P203" s="7"/>
      <c r="Q203" s="58"/>
    </row>
    <row r="204" spans="1:27" ht="15" customHeight="1" x14ac:dyDescent="0.25">
      <c r="A204" s="4"/>
      <c r="B204" s="5"/>
      <c r="C204" s="36" t="str">
        <f t="shared" ref="C204:H205" si="135">C6</f>
        <v>IZVRŠENO</v>
      </c>
      <c r="D204" s="36" t="str">
        <f t="shared" si="135"/>
        <v>PLAN</v>
      </c>
      <c r="E204" s="36" t="str">
        <f t="shared" si="135"/>
        <v>IZVRŠENO</v>
      </c>
      <c r="F204" s="36">
        <f t="shared" si="135"/>
        <v>0</v>
      </c>
      <c r="G204" s="36" t="str">
        <f t="shared" si="135"/>
        <v>INDEKS</v>
      </c>
      <c r="H204" s="36" t="str">
        <f t="shared" si="135"/>
        <v xml:space="preserve">INDEKS </v>
      </c>
      <c r="I204" s="4"/>
      <c r="J204" s="5"/>
      <c r="K204" s="362" t="s">
        <v>145</v>
      </c>
      <c r="L204" s="363"/>
      <c r="M204" s="362" t="s">
        <v>148</v>
      </c>
      <c r="N204" s="364"/>
      <c r="O204" s="364"/>
      <c r="P204" s="363"/>
      <c r="Q204" s="59"/>
      <c r="R204" s="55"/>
      <c r="S204" s="367" t="s">
        <v>150</v>
      </c>
      <c r="T204" s="368"/>
      <c r="U204" s="368"/>
      <c r="V204" s="368"/>
      <c r="W204" s="369"/>
      <c r="X204" s="368" t="s">
        <v>4</v>
      </c>
      <c r="Y204" s="368"/>
      <c r="Z204" s="368"/>
      <c r="AA204" s="369"/>
    </row>
    <row r="205" spans="1:27" x14ac:dyDescent="0.25">
      <c r="A205" s="105" t="s">
        <v>6</v>
      </c>
      <c r="B205" s="105" t="s">
        <v>7</v>
      </c>
      <c r="C205" s="37" t="str">
        <f t="shared" si="135"/>
        <v>I - XII 2023.</v>
      </c>
      <c r="D205" s="37" t="str">
        <f t="shared" si="135"/>
        <v>2024.</v>
      </c>
      <c r="E205" s="37" t="str">
        <f t="shared" si="135"/>
        <v>I - XII 2024.</v>
      </c>
      <c r="F205" s="37">
        <f t="shared" si="135"/>
        <v>0</v>
      </c>
      <c r="G205" s="37" t="str">
        <f t="shared" si="135"/>
        <v>2024/2023.</v>
      </c>
      <c r="H205" s="37" t="str">
        <f t="shared" si="135"/>
        <v>IZVR / PLAN</v>
      </c>
      <c r="I205" s="105" t="s">
        <v>6</v>
      </c>
      <c r="J205" s="105" t="s">
        <v>7</v>
      </c>
      <c r="K205" s="38" t="str">
        <f t="shared" ref="K205:P205" si="136">K7</f>
        <v>RIZNICA</v>
      </c>
      <c r="L205" s="38" t="str">
        <f t="shared" si="136"/>
        <v>OSTALO</v>
      </c>
      <c r="M205" s="38" t="str">
        <f t="shared" si="136"/>
        <v>DECENTRALIZ.</v>
      </c>
      <c r="N205" s="38" t="str">
        <f t="shared" si="136"/>
        <v>e-tehničar</v>
      </c>
      <c r="O205" s="38" t="str">
        <f t="shared" si="136"/>
        <v>shema šk.voće</v>
      </c>
      <c r="P205" s="38" t="str">
        <f t="shared" si="136"/>
        <v>OSTALO</v>
      </c>
      <c r="Q205" s="115" t="s">
        <v>6</v>
      </c>
      <c r="R205" s="115" t="s">
        <v>7</v>
      </c>
      <c r="S205" s="68" t="str">
        <f t="shared" ref="S205:AA205" si="137">S7</f>
        <v>ERASMUS+</v>
      </c>
      <c r="T205" s="68" t="str">
        <f t="shared" si="137"/>
        <v>ZAKUP</v>
      </c>
      <c r="U205" s="68" t="str">
        <f t="shared" si="137"/>
        <v>KAMATA</v>
      </c>
      <c r="V205" s="68" t="str">
        <f t="shared" si="137"/>
        <v>ŠTETE</v>
      </c>
      <c r="W205" s="68" t="str">
        <f t="shared" si="137"/>
        <v>OSTALO</v>
      </c>
      <c r="X205" s="68" t="str">
        <f t="shared" si="137"/>
        <v>KAZALIŠTE</v>
      </c>
      <c r="Y205" s="68" t="str">
        <f t="shared" si="137"/>
        <v>IZLETI</v>
      </c>
      <c r="Z205" s="68" t="str">
        <f t="shared" si="137"/>
        <v>OSIGURANJE</v>
      </c>
      <c r="AA205" s="68" t="str">
        <f t="shared" si="137"/>
        <v>OSTALO</v>
      </c>
    </row>
    <row r="206" spans="1:27" x14ac:dyDescent="0.25">
      <c r="A206" s="90">
        <v>381</v>
      </c>
      <c r="B206" s="91" t="s">
        <v>176</v>
      </c>
      <c r="C206" s="87">
        <f>C198</f>
        <v>732.11</v>
      </c>
      <c r="D206" s="87">
        <v>1000</v>
      </c>
      <c r="E206" s="87">
        <f>E198</f>
        <v>728.78</v>
      </c>
      <c r="F206" s="92"/>
      <c r="G206" s="45">
        <f>IF(C206&lt;&gt;0,E206/C206*100,0)</f>
        <v>99.54515031894114</v>
      </c>
      <c r="H206" s="45">
        <f>IF(D206&lt;&gt;0,E206/D206*100,0)</f>
        <v>72.878</v>
      </c>
      <c r="I206" s="90">
        <v>381</v>
      </c>
      <c r="J206" s="91" t="s">
        <v>176</v>
      </c>
      <c r="K206" s="87">
        <f t="shared" ref="K206:P206" si="138">K198</f>
        <v>0</v>
      </c>
      <c r="L206" s="87">
        <f t="shared" si="138"/>
        <v>728.78</v>
      </c>
      <c r="M206" s="87">
        <f t="shared" si="138"/>
        <v>0</v>
      </c>
      <c r="N206" s="87">
        <f t="shared" si="138"/>
        <v>0</v>
      </c>
      <c r="O206" s="87">
        <f t="shared" si="138"/>
        <v>0</v>
      </c>
      <c r="P206" s="87">
        <f t="shared" si="138"/>
        <v>0</v>
      </c>
      <c r="Q206" s="93">
        <v>381</v>
      </c>
      <c r="R206" s="94" t="s">
        <v>176</v>
      </c>
      <c r="S206" s="88">
        <f>S198</f>
        <v>0</v>
      </c>
      <c r="T206" s="88">
        <f t="shared" ref="T206:AA206" si="139">T198</f>
        <v>0</v>
      </c>
      <c r="U206" s="88">
        <f t="shared" si="139"/>
        <v>0</v>
      </c>
      <c r="V206" s="88">
        <f t="shared" si="139"/>
        <v>0</v>
      </c>
      <c r="W206" s="88">
        <f t="shared" si="139"/>
        <v>0</v>
      </c>
      <c r="X206" s="88">
        <f t="shared" si="139"/>
        <v>0</v>
      </c>
      <c r="Y206" s="173">
        <f t="shared" si="139"/>
        <v>0</v>
      </c>
      <c r="Z206" s="88">
        <f t="shared" si="139"/>
        <v>0</v>
      </c>
      <c r="AA206" s="88">
        <f t="shared" si="139"/>
        <v>0</v>
      </c>
    </row>
    <row r="207" spans="1:27" x14ac:dyDescent="0.25">
      <c r="A207" s="15">
        <v>3</v>
      </c>
      <c r="B207" s="16" t="s">
        <v>122</v>
      </c>
      <c r="C207" s="17">
        <f>C44+C50+C55+C78+C107+C154+C157+C184+C195+C197+C206</f>
        <v>895296.82</v>
      </c>
      <c r="D207" s="157">
        <f>D44+D50+D55+D78+D107+D154+D157+D184+D195+D197+D206</f>
        <v>1203583</v>
      </c>
      <c r="E207" s="17">
        <f>E44+E50+E55+E78+E107+E154+E157+E184+E195+E197+E206</f>
        <v>1078342.1400000004</v>
      </c>
      <c r="F207" s="19"/>
      <c r="G207" s="45">
        <f>IF(C207&lt;&gt;0,E207/C207*100,0)</f>
        <v>120.44521056156555</v>
      </c>
      <c r="H207" s="45">
        <f>IF(D207&lt;&gt;0,E207/D207*100,0)</f>
        <v>89.594331259248463</v>
      </c>
      <c r="I207" s="15">
        <v>3</v>
      </c>
      <c r="J207" s="16" t="s">
        <v>122</v>
      </c>
      <c r="K207" s="17">
        <f t="shared" ref="K207:P207" si="140">K44+K50+K55+K78+K107+K154+K157+K184+K195+K197+K206</f>
        <v>937222.42</v>
      </c>
      <c r="L207" s="17">
        <f t="shared" si="140"/>
        <v>6095.36</v>
      </c>
      <c r="M207" s="17">
        <f t="shared" si="140"/>
        <v>72873.310000000012</v>
      </c>
      <c r="N207" s="17">
        <f t="shared" si="140"/>
        <v>1911.12</v>
      </c>
      <c r="O207" s="17">
        <f t="shared" si="140"/>
        <v>0</v>
      </c>
      <c r="P207" s="17">
        <f t="shared" si="140"/>
        <v>1318.51</v>
      </c>
      <c r="Q207" s="61">
        <v>3</v>
      </c>
      <c r="R207" s="54" t="s">
        <v>122</v>
      </c>
      <c r="S207" s="181">
        <f t="shared" ref="S207:AA207" si="141">S44+S50+S55+S78+S107+S154+S157+S184+S195+S197+S206</f>
        <v>50220.17</v>
      </c>
      <c r="T207" s="181">
        <f t="shared" si="141"/>
        <v>2328.1000000000004</v>
      </c>
      <c r="U207" s="181">
        <f t="shared" si="141"/>
        <v>31.05</v>
      </c>
      <c r="V207" s="181">
        <f t="shared" si="141"/>
        <v>767.6</v>
      </c>
      <c r="W207" s="32">
        <f t="shared" si="141"/>
        <v>628.9</v>
      </c>
      <c r="X207" s="181">
        <f t="shared" si="141"/>
        <v>3046</v>
      </c>
      <c r="Y207" s="229">
        <f t="shared" si="141"/>
        <v>0</v>
      </c>
      <c r="Z207" s="181">
        <f t="shared" si="141"/>
        <v>483</v>
      </c>
      <c r="AA207" s="32">
        <f t="shared" si="141"/>
        <v>1416.6000000000161</v>
      </c>
    </row>
    <row r="208" spans="1:27" x14ac:dyDescent="0.25">
      <c r="A208" s="15"/>
      <c r="B208" s="16"/>
      <c r="C208" s="17"/>
      <c r="D208" s="17"/>
      <c r="E208" s="17"/>
      <c r="F208" s="19"/>
      <c r="G208" s="45"/>
      <c r="H208" s="45"/>
      <c r="I208" s="15"/>
      <c r="J208" s="16"/>
      <c r="K208" s="101"/>
      <c r="L208" s="101"/>
      <c r="M208" s="101"/>
      <c r="N208" s="101"/>
      <c r="O208" s="101"/>
      <c r="P208" s="101"/>
      <c r="Q208" s="61"/>
      <c r="R208" s="54"/>
      <c r="S208" s="102"/>
      <c r="T208" s="102"/>
      <c r="U208" s="102"/>
      <c r="V208" s="102"/>
      <c r="W208" s="102"/>
      <c r="X208" s="102"/>
      <c r="Y208" s="174"/>
      <c r="Z208" s="102"/>
      <c r="AA208" s="71"/>
    </row>
    <row r="209" spans="1:27" x14ac:dyDescent="0.25">
      <c r="A209" s="13">
        <v>422111</v>
      </c>
      <c r="B209" s="14" t="s">
        <v>125</v>
      </c>
      <c r="C209" s="12">
        <v>1967.18</v>
      </c>
      <c r="D209" s="12"/>
      <c r="E209" s="12">
        <v>7019.38</v>
      </c>
      <c r="G209" s="44">
        <f t="shared" ref="G209:G216" si="142">IF(C209&lt;&gt;0,E209/C209*100,0)</f>
        <v>356.82448987891297</v>
      </c>
      <c r="H209" s="44">
        <f t="shared" ref="H209:H216" si="143">IF(D209&lt;&gt;0,E209/D209*100,0)</f>
        <v>0</v>
      </c>
      <c r="I209" s="13">
        <v>422111</v>
      </c>
      <c r="J209" s="14" t="s">
        <v>125</v>
      </c>
      <c r="K209" s="25"/>
      <c r="L209" s="25">
        <v>1223.75</v>
      </c>
      <c r="M209" s="25">
        <v>602.98</v>
      </c>
      <c r="N209" s="25"/>
      <c r="O209" s="25"/>
      <c r="P209" s="25"/>
      <c r="Q209" s="60">
        <v>422111</v>
      </c>
      <c r="R209" s="53" t="s">
        <v>125</v>
      </c>
      <c r="S209" s="69"/>
      <c r="T209" s="30">
        <v>3245.5</v>
      </c>
      <c r="U209" s="30"/>
      <c r="V209" s="30"/>
      <c r="W209" s="30">
        <v>1023.75</v>
      </c>
      <c r="X209" s="30"/>
      <c r="Y209" s="171"/>
      <c r="Z209" s="30"/>
      <c r="AA209" s="31">
        <f>E209-K209-L209-M209-N209-O209-P209-S209-T209-U209-V209-W209-X209-Y209-Z209</f>
        <v>923.39999999999964</v>
      </c>
    </row>
    <row r="210" spans="1:27" x14ac:dyDescent="0.25">
      <c r="A210" s="13">
        <v>422121</v>
      </c>
      <c r="B210" s="14" t="s">
        <v>126</v>
      </c>
      <c r="C210" s="12">
        <v>1084.1300000000001</v>
      </c>
      <c r="D210" s="12"/>
      <c r="E210" s="12">
        <v>5416.01</v>
      </c>
      <c r="G210" s="44">
        <f t="shared" si="142"/>
        <v>499.57200704712534</v>
      </c>
      <c r="H210" s="44">
        <f t="shared" si="143"/>
        <v>0</v>
      </c>
      <c r="I210" s="13">
        <v>422121</v>
      </c>
      <c r="J210" s="14" t="s">
        <v>126</v>
      </c>
      <c r="K210" s="12"/>
      <c r="L210" s="12">
        <v>742.25</v>
      </c>
      <c r="M210" s="12">
        <v>2189.2399999999998</v>
      </c>
      <c r="N210" s="12"/>
      <c r="O210" s="12"/>
      <c r="P210" s="12"/>
      <c r="Q210" s="60">
        <v>422121</v>
      </c>
      <c r="R210" s="53" t="s">
        <v>126</v>
      </c>
      <c r="S210" s="70"/>
      <c r="T210" s="31">
        <v>2484.52</v>
      </c>
      <c r="U210" s="31"/>
      <c r="V210" s="31"/>
      <c r="W210" s="31"/>
      <c r="X210" s="31"/>
      <c r="Y210" s="160"/>
      <c r="Z210" s="31"/>
      <c r="AA210" s="31">
        <f>E210-K210-L210-M210-N210-O210-P210-S210-T210-U210-V210-W210-X210-Y210-Z210</f>
        <v>4.5474735088646412E-13</v>
      </c>
    </row>
    <row r="211" spans="1:27" x14ac:dyDescent="0.25">
      <c r="A211" s="13">
        <v>422191</v>
      </c>
      <c r="B211" s="14" t="s">
        <v>127</v>
      </c>
      <c r="C211" s="12"/>
      <c r="D211" s="12"/>
      <c r="E211" s="12">
        <v>36.880000000000003</v>
      </c>
      <c r="G211" s="44">
        <f t="shared" si="142"/>
        <v>0</v>
      </c>
      <c r="H211" s="44">
        <f t="shared" si="143"/>
        <v>0</v>
      </c>
      <c r="I211" s="13">
        <v>422191</v>
      </c>
      <c r="J211" s="14" t="s">
        <v>127</v>
      </c>
      <c r="K211" s="17"/>
      <c r="L211" s="17"/>
      <c r="M211" s="17">
        <v>36.880000000000003</v>
      </c>
      <c r="N211" s="17"/>
      <c r="O211" s="17"/>
      <c r="P211" s="17"/>
      <c r="Q211" s="60">
        <v>422191</v>
      </c>
      <c r="R211" s="53" t="s">
        <v>127</v>
      </c>
      <c r="S211" s="71"/>
      <c r="T211" s="32"/>
      <c r="U211" s="32"/>
      <c r="V211" s="32"/>
      <c r="W211" s="32"/>
      <c r="X211" s="32"/>
      <c r="Y211" s="161"/>
      <c r="Z211" s="32"/>
      <c r="AA211" s="31">
        <f>E211-K211-L211-M211-N211-O211-P211-S211-T211-U211-V211-W211-X211-Y211-Z211</f>
        <v>0</v>
      </c>
    </row>
    <row r="212" spans="1:27" x14ac:dyDescent="0.25">
      <c r="A212" s="15">
        <v>4221</v>
      </c>
      <c r="B212" s="16" t="s">
        <v>128</v>
      </c>
      <c r="C212" s="17">
        <v>3051.61</v>
      </c>
      <c r="D212" s="87"/>
      <c r="E212" s="17">
        <f>E209+E210+E211</f>
        <v>12472.269999999999</v>
      </c>
      <c r="F212" s="19"/>
      <c r="G212" s="45">
        <f t="shared" si="142"/>
        <v>408.71113936577734</v>
      </c>
      <c r="H212" s="45">
        <f t="shared" si="143"/>
        <v>0</v>
      </c>
      <c r="I212" s="15">
        <v>4221</v>
      </c>
      <c r="J212" s="16" t="s">
        <v>128</v>
      </c>
      <c r="K212" s="17">
        <f t="shared" ref="K212:P212" si="144">SUM(K209:K211)</f>
        <v>0</v>
      </c>
      <c r="L212" s="17">
        <f t="shared" si="144"/>
        <v>1966</v>
      </c>
      <c r="M212" s="17">
        <f t="shared" si="144"/>
        <v>2829.1</v>
      </c>
      <c r="N212" s="17">
        <f t="shared" si="144"/>
        <v>0</v>
      </c>
      <c r="O212" s="17">
        <f t="shared" si="144"/>
        <v>0</v>
      </c>
      <c r="P212" s="17">
        <f t="shared" si="144"/>
        <v>0</v>
      </c>
      <c r="Q212" s="61">
        <v>4221</v>
      </c>
      <c r="R212" s="54" t="s">
        <v>128</v>
      </c>
      <c r="S212" s="32">
        <f>SUM(S209:S211)</f>
        <v>0</v>
      </c>
      <c r="T212" s="32">
        <f t="shared" ref="T212:AA212" si="145">SUM(T209:T211)</f>
        <v>5730.02</v>
      </c>
      <c r="U212" s="32">
        <f t="shared" si="145"/>
        <v>0</v>
      </c>
      <c r="V212" s="32">
        <f t="shared" si="145"/>
        <v>0</v>
      </c>
      <c r="W212" s="32">
        <f t="shared" si="145"/>
        <v>1023.75</v>
      </c>
      <c r="X212" s="32">
        <f t="shared" si="145"/>
        <v>0</v>
      </c>
      <c r="Y212" s="32">
        <f t="shared" si="145"/>
        <v>0</v>
      </c>
      <c r="Z212" s="32">
        <f t="shared" si="145"/>
        <v>0</v>
      </c>
      <c r="AA212" s="32">
        <f t="shared" si="145"/>
        <v>923.40000000000009</v>
      </c>
    </row>
    <row r="213" spans="1:27" x14ac:dyDescent="0.25">
      <c r="A213" s="13">
        <v>422211</v>
      </c>
      <c r="B213" s="14" t="s">
        <v>129</v>
      </c>
      <c r="C213" s="12">
        <v>2137.5</v>
      </c>
      <c r="D213" s="12"/>
      <c r="E213" s="12"/>
      <c r="G213" s="44">
        <f t="shared" si="142"/>
        <v>0</v>
      </c>
      <c r="H213" s="44">
        <f t="shared" si="143"/>
        <v>0</v>
      </c>
      <c r="I213" s="13">
        <v>422211</v>
      </c>
      <c r="J213" s="14" t="s">
        <v>129</v>
      </c>
      <c r="K213" s="12"/>
      <c r="L213" s="12"/>
      <c r="M213" s="12"/>
      <c r="N213" s="12"/>
      <c r="O213" s="12"/>
      <c r="P213" s="12"/>
      <c r="Q213" s="60">
        <v>422211</v>
      </c>
      <c r="R213" s="53" t="s">
        <v>129</v>
      </c>
      <c r="S213" s="70"/>
      <c r="T213" s="31"/>
      <c r="U213" s="32"/>
      <c r="V213" s="32"/>
      <c r="W213" s="31"/>
      <c r="X213" s="32"/>
      <c r="Y213" s="161"/>
      <c r="Z213" s="32"/>
      <c r="AA213" s="31">
        <f>E213-K213-L213-M213-N213-O213-P213-S213-T213-U213-V213-W213-X213-Y213-Z213</f>
        <v>0</v>
      </c>
    </row>
    <row r="214" spans="1:27" x14ac:dyDescent="0.25">
      <c r="A214" s="13">
        <v>422221</v>
      </c>
      <c r="B214" s="14" t="s">
        <v>394</v>
      </c>
      <c r="C214" s="12">
        <v>299</v>
      </c>
      <c r="D214" s="12"/>
      <c r="E214" s="12"/>
      <c r="G214" s="44">
        <f t="shared" si="142"/>
        <v>0</v>
      </c>
      <c r="H214" s="44">
        <f t="shared" si="143"/>
        <v>0</v>
      </c>
      <c r="I214" s="13">
        <v>422221</v>
      </c>
      <c r="J214" s="14" t="s">
        <v>394</v>
      </c>
      <c r="K214" s="12"/>
      <c r="L214" s="12"/>
      <c r="M214" s="12"/>
      <c r="N214" s="12"/>
      <c r="O214" s="12"/>
      <c r="P214" s="12"/>
      <c r="Q214" s="60">
        <v>422221</v>
      </c>
      <c r="R214" s="14" t="s">
        <v>394</v>
      </c>
      <c r="S214" s="70"/>
      <c r="T214" s="31"/>
      <c r="U214" s="32"/>
      <c r="V214" s="32"/>
      <c r="W214" s="31"/>
      <c r="X214" s="32"/>
      <c r="Y214" s="161"/>
      <c r="Z214" s="32"/>
      <c r="AA214" s="31">
        <f>E214-K214-L214-M214-N214-O214-P214-S214-T214-U214-V214-W214-X214-Y214-Z214</f>
        <v>0</v>
      </c>
    </row>
    <row r="215" spans="1:27" x14ac:dyDescent="0.25">
      <c r="A215" s="15">
        <v>4222</v>
      </c>
      <c r="B215" s="16" t="s">
        <v>130</v>
      </c>
      <c r="C215" s="17">
        <f>SUM(C213:C214)</f>
        <v>2436.5</v>
      </c>
      <c r="D215" s="17">
        <f t="shared" ref="D215:E215" si="146">SUM(D213:D214)</f>
        <v>0</v>
      </c>
      <c r="E215" s="17">
        <f t="shared" si="146"/>
        <v>0</v>
      </c>
      <c r="F215" s="19"/>
      <c r="G215" s="45">
        <f t="shared" si="142"/>
        <v>0</v>
      </c>
      <c r="H215" s="45">
        <f t="shared" si="143"/>
        <v>0</v>
      </c>
      <c r="I215" s="15">
        <v>4222</v>
      </c>
      <c r="J215" s="16" t="s">
        <v>130</v>
      </c>
      <c r="K215" s="17">
        <f>SUM(K213:K214)</f>
        <v>0</v>
      </c>
      <c r="L215" s="17">
        <f t="shared" ref="L215:P215" si="147">SUM(L213:L214)</f>
        <v>0</v>
      </c>
      <c r="M215" s="17">
        <f t="shared" si="147"/>
        <v>0</v>
      </c>
      <c r="N215" s="17">
        <f t="shared" si="147"/>
        <v>0</v>
      </c>
      <c r="O215" s="17">
        <f t="shared" si="147"/>
        <v>0</v>
      </c>
      <c r="P215" s="17">
        <f t="shared" si="147"/>
        <v>0</v>
      </c>
      <c r="Q215" s="61">
        <v>4222</v>
      </c>
      <c r="R215" s="54" t="s">
        <v>130</v>
      </c>
      <c r="S215" s="71">
        <f>SUM(S213:S214)</f>
        <v>0</v>
      </c>
      <c r="T215" s="71">
        <f t="shared" ref="T215:AA215" si="148">SUM(T213:T214)</f>
        <v>0</v>
      </c>
      <c r="U215" s="71">
        <f t="shared" si="148"/>
        <v>0</v>
      </c>
      <c r="V215" s="71">
        <f t="shared" si="148"/>
        <v>0</v>
      </c>
      <c r="W215" s="71">
        <f t="shared" si="148"/>
        <v>0</v>
      </c>
      <c r="X215" s="71">
        <f t="shared" si="148"/>
        <v>0</v>
      </c>
      <c r="Y215" s="71">
        <f t="shared" si="148"/>
        <v>0</v>
      </c>
      <c r="Z215" s="71">
        <f t="shared" si="148"/>
        <v>0</v>
      </c>
      <c r="AA215" s="71">
        <f t="shared" si="148"/>
        <v>0</v>
      </c>
    </row>
    <row r="216" spans="1:27" x14ac:dyDescent="0.25">
      <c r="A216" s="13">
        <v>422311</v>
      </c>
      <c r="B216" s="14" t="s">
        <v>200</v>
      </c>
      <c r="C216" s="12">
        <v>457.52</v>
      </c>
      <c r="D216" s="12"/>
      <c r="E216" s="12">
        <v>2800</v>
      </c>
      <c r="G216" s="44">
        <f t="shared" si="142"/>
        <v>611.9951040391677</v>
      </c>
      <c r="H216" s="44">
        <f t="shared" si="143"/>
        <v>0</v>
      </c>
      <c r="I216" s="13">
        <v>422311</v>
      </c>
      <c r="J216" s="14" t="s">
        <v>200</v>
      </c>
      <c r="K216" s="12"/>
      <c r="L216" s="12"/>
      <c r="M216" s="12">
        <v>1400</v>
      </c>
      <c r="N216" s="12"/>
      <c r="O216" s="12"/>
      <c r="P216" s="12"/>
      <c r="Q216" s="60">
        <v>422311</v>
      </c>
      <c r="R216" s="14" t="s">
        <v>200</v>
      </c>
      <c r="S216" s="70"/>
      <c r="T216" s="31">
        <v>1400</v>
      </c>
      <c r="U216" s="31"/>
      <c r="V216" s="31"/>
      <c r="W216" s="31"/>
      <c r="X216" s="31"/>
      <c r="Y216" s="160"/>
      <c r="Z216" s="31"/>
      <c r="AA216" s="31">
        <f>E216-K216-L216-M216-N216-O216-P216-S216-T216-U216-V216-W216-X216-Y216-Z216</f>
        <v>0</v>
      </c>
    </row>
    <row r="217" spans="1:27" s="2" customFormat="1" x14ac:dyDescent="0.25">
      <c r="A217" s="15">
        <v>4223</v>
      </c>
      <c r="B217" s="127" t="s">
        <v>142</v>
      </c>
      <c r="C217" s="107">
        <f>SUM(C216:C216)</f>
        <v>457.52</v>
      </c>
      <c r="D217" s="107">
        <f>SUM(D216:D216)</f>
        <v>0</v>
      </c>
      <c r="E217" s="133">
        <f>SUM(E216:E216)</f>
        <v>2800</v>
      </c>
      <c r="F217" s="126"/>
      <c r="G217" s="45">
        <f t="shared" ref="G217:G247" si="149">IF(C217&lt;&gt;0,E217/C217*100,0)</f>
        <v>611.9951040391677</v>
      </c>
      <c r="H217" s="45">
        <f t="shared" ref="H217:H247" si="150">IF(D217&lt;&gt;0,E217/D217*100,0)</f>
        <v>0</v>
      </c>
      <c r="I217" s="15">
        <v>4223</v>
      </c>
      <c r="J217" s="127" t="s">
        <v>142</v>
      </c>
      <c r="K217" s="121">
        <f t="shared" ref="K217:P217" si="151">SUM(K216:K216)</f>
        <v>0</v>
      </c>
      <c r="L217" s="121">
        <f t="shared" si="151"/>
        <v>0</v>
      </c>
      <c r="M217" s="121">
        <f t="shared" si="151"/>
        <v>1400</v>
      </c>
      <c r="N217" s="121">
        <f t="shared" si="151"/>
        <v>0</v>
      </c>
      <c r="O217" s="121">
        <f t="shared" si="151"/>
        <v>0</v>
      </c>
      <c r="P217" s="121">
        <f t="shared" si="151"/>
        <v>0</v>
      </c>
      <c r="Q217" s="61">
        <v>4223</v>
      </c>
      <c r="R217" s="128" t="s">
        <v>142</v>
      </c>
      <c r="S217" s="111">
        <f>SUM(S216:S216)</f>
        <v>0</v>
      </c>
      <c r="T217" s="111">
        <f t="shared" ref="T217:AA217" si="152">SUM(T216:T216)</f>
        <v>1400</v>
      </c>
      <c r="U217" s="111">
        <f t="shared" si="152"/>
        <v>0</v>
      </c>
      <c r="V217" s="111">
        <f t="shared" si="152"/>
        <v>0</v>
      </c>
      <c r="W217" s="111">
        <f t="shared" si="152"/>
        <v>0</v>
      </c>
      <c r="X217" s="111">
        <f t="shared" si="152"/>
        <v>0</v>
      </c>
      <c r="Y217" s="111">
        <f t="shared" si="152"/>
        <v>0</v>
      </c>
      <c r="Z217" s="111">
        <f t="shared" si="152"/>
        <v>0</v>
      </c>
      <c r="AA217" s="111">
        <f t="shared" si="152"/>
        <v>0</v>
      </c>
    </row>
    <row r="218" spans="1:27" x14ac:dyDescent="0.25">
      <c r="A218" s="13">
        <v>422611</v>
      </c>
      <c r="B218" s="125" t="s">
        <v>178</v>
      </c>
      <c r="C218" s="37"/>
      <c r="D218" s="37"/>
      <c r="E218" s="37"/>
      <c r="F218" s="124"/>
      <c r="G218" s="45">
        <f t="shared" si="149"/>
        <v>0</v>
      </c>
      <c r="H218" s="45">
        <f t="shared" si="150"/>
        <v>0</v>
      </c>
      <c r="I218" s="13">
        <v>422611</v>
      </c>
      <c r="J218" s="125" t="s">
        <v>178</v>
      </c>
      <c r="K218" s="38"/>
      <c r="L218" s="38"/>
      <c r="M218" s="39"/>
      <c r="N218" s="39"/>
      <c r="O218" s="38"/>
      <c r="P218" s="38"/>
      <c r="Q218" s="13">
        <v>422611</v>
      </c>
      <c r="R218" s="125" t="s">
        <v>178</v>
      </c>
      <c r="S218" s="68"/>
      <c r="T218" s="29"/>
      <c r="U218" s="29"/>
      <c r="V218" s="29"/>
      <c r="W218" s="40"/>
      <c r="X218" s="40"/>
      <c r="Y218" s="170"/>
      <c r="Z218" s="29"/>
      <c r="AA218" s="31">
        <f t="shared" ref="AA218:AA227" si="153">E218-K218-L218-M218-N218-O218-P218-S218-T218-U218-V218-W218-X218-Y218-Z218</f>
        <v>0</v>
      </c>
    </row>
    <row r="219" spans="1:27" x14ac:dyDescent="0.25">
      <c r="A219" s="13">
        <v>422621</v>
      </c>
      <c r="B219" s="125" t="s">
        <v>179</v>
      </c>
      <c r="C219" s="37"/>
      <c r="D219" s="37"/>
      <c r="E219" s="37"/>
      <c r="F219" s="124"/>
      <c r="G219" s="45">
        <f t="shared" si="149"/>
        <v>0</v>
      </c>
      <c r="H219" s="45">
        <f t="shared" si="150"/>
        <v>0</v>
      </c>
      <c r="I219" s="13">
        <v>422621</v>
      </c>
      <c r="J219" s="125" t="s">
        <v>179</v>
      </c>
      <c r="K219" s="38"/>
      <c r="L219" s="38"/>
      <c r="M219" s="39"/>
      <c r="N219" s="39"/>
      <c r="O219" s="38"/>
      <c r="P219" s="38"/>
      <c r="Q219" s="13">
        <v>422621</v>
      </c>
      <c r="R219" s="125" t="s">
        <v>179</v>
      </c>
      <c r="S219" s="68"/>
      <c r="T219" s="29"/>
      <c r="U219" s="29"/>
      <c r="V219" s="29"/>
      <c r="W219" s="40"/>
      <c r="X219" s="40"/>
      <c r="Y219" s="170"/>
      <c r="Z219" s="29"/>
      <c r="AA219" s="31">
        <f t="shared" si="153"/>
        <v>0</v>
      </c>
    </row>
    <row r="220" spans="1:27" s="2" customFormat="1" x14ac:dyDescent="0.25">
      <c r="A220" s="15">
        <v>4226</v>
      </c>
      <c r="B220" s="16" t="s">
        <v>143</v>
      </c>
      <c r="C220" s="17">
        <f>C218+C219</f>
        <v>0</v>
      </c>
      <c r="D220" s="17">
        <f>D218+D219</f>
        <v>0</v>
      </c>
      <c r="E220" s="17">
        <f>E218+E219</f>
        <v>0</v>
      </c>
      <c r="F220" s="19"/>
      <c r="G220" s="45">
        <f t="shared" si="149"/>
        <v>0</v>
      </c>
      <c r="H220" s="45">
        <f t="shared" si="150"/>
        <v>0</v>
      </c>
      <c r="I220" s="15">
        <v>4226</v>
      </c>
      <c r="J220" s="16" t="s">
        <v>143</v>
      </c>
      <c r="K220" s="17">
        <f t="shared" ref="K220:P220" si="154">K218+K219</f>
        <v>0</v>
      </c>
      <c r="L220" s="17">
        <f t="shared" si="154"/>
        <v>0</v>
      </c>
      <c r="M220" s="17">
        <f t="shared" si="154"/>
        <v>0</v>
      </c>
      <c r="N220" s="17">
        <f t="shared" si="154"/>
        <v>0</v>
      </c>
      <c r="O220" s="17">
        <f t="shared" si="154"/>
        <v>0</v>
      </c>
      <c r="P220" s="17">
        <f t="shared" si="154"/>
        <v>0</v>
      </c>
      <c r="Q220" s="61">
        <v>4226</v>
      </c>
      <c r="R220" s="54" t="s">
        <v>143</v>
      </c>
      <c r="S220" s="71">
        <f>S218+S219</f>
        <v>0</v>
      </c>
      <c r="T220" s="71">
        <f t="shared" ref="T220:AA220" si="155">T218+T219</f>
        <v>0</v>
      </c>
      <c r="U220" s="71">
        <f t="shared" si="155"/>
        <v>0</v>
      </c>
      <c r="V220" s="71">
        <f t="shared" si="155"/>
        <v>0</v>
      </c>
      <c r="W220" s="71">
        <f t="shared" si="155"/>
        <v>0</v>
      </c>
      <c r="X220" s="71">
        <f t="shared" si="155"/>
        <v>0</v>
      </c>
      <c r="Y220" s="161">
        <f t="shared" si="155"/>
        <v>0</v>
      </c>
      <c r="Z220" s="71">
        <f t="shared" si="155"/>
        <v>0</v>
      </c>
      <c r="AA220" s="71">
        <f t="shared" si="155"/>
        <v>0</v>
      </c>
    </row>
    <row r="221" spans="1:27" x14ac:dyDescent="0.25">
      <c r="A221" s="13">
        <v>422731</v>
      </c>
      <c r="B221" s="14" t="s">
        <v>141</v>
      </c>
      <c r="C221" s="12">
        <v>2252.59</v>
      </c>
      <c r="D221" s="12"/>
      <c r="E221" s="12">
        <v>1680.13</v>
      </c>
      <c r="G221" s="44">
        <f t="shared" si="149"/>
        <v>74.586586995414166</v>
      </c>
      <c r="H221" s="44">
        <f t="shared" si="150"/>
        <v>0</v>
      </c>
      <c r="I221" s="13">
        <v>422731</v>
      </c>
      <c r="J221" s="14" t="s">
        <v>141</v>
      </c>
      <c r="K221" s="12"/>
      <c r="L221" s="12">
        <v>214.23</v>
      </c>
      <c r="M221" s="12">
        <v>179.9</v>
      </c>
      <c r="N221" s="12"/>
      <c r="O221" s="12"/>
      <c r="P221" s="12"/>
      <c r="Q221" s="60">
        <v>422731</v>
      </c>
      <c r="R221" s="53" t="s">
        <v>141</v>
      </c>
      <c r="S221" s="70"/>
      <c r="T221" s="31">
        <v>1116</v>
      </c>
      <c r="U221" s="31"/>
      <c r="V221" s="31"/>
      <c r="W221" s="31">
        <v>170</v>
      </c>
      <c r="X221" s="31"/>
      <c r="Y221" s="160"/>
      <c r="Z221" s="31"/>
      <c r="AA221" s="31">
        <f t="shared" si="153"/>
        <v>0</v>
      </c>
    </row>
    <row r="222" spans="1:27" x14ac:dyDescent="0.25">
      <c r="A222" s="15">
        <v>4227</v>
      </c>
      <c r="B222" s="16" t="s">
        <v>140</v>
      </c>
      <c r="C222" s="17">
        <f>C221</f>
        <v>2252.59</v>
      </c>
      <c r="D222" s="87"/>
      <c r="E222" s="17">
        <f>E221</f>
        <v>1680.13</v>
      </c>
      <c r="F222" s="19"/>
      <c r="G222" s="45">
        <f t="shared" si="149"/>
        <v>74.586586995414166</v>
      </c>
      <c r="H222" s="45">
        <f t="shared" si="150"/>
        <v>0</v>
      </c>
      <c r="I222" s="15">
        <v>4227</v>
      </c>
      <c r="J222" s="16" t="s">
        <v>140</v>
      </c>
      <c r="K222" s="17">
        <f t="shared" ref="K222:P222" si="156">K221</f>
        <v>0</v>
      </c>
      <c r="L222" s="17">
        <f t="shared" si="156"/>
        <v>214.23</v>
      </c>
      <c r="M222" s="17">
        <f t="shared" si="156"/>
        <v>179.9</v>
      </c>
      <c r="N222" s="17">
        <f t="shared" si="156"/>
        <v>0</v>
      </c>
      <c r="O222" s="17">
        <f t="shared" si="156"/>
        <v>0</v>
      </c>
      <c r="P222" s="17">
        <f t="shared" si="156"/>
        <v>0</v>
      </c>
      <c r="Q222" s="61">
        <v>4227</v>
      </c>
      <c r="R222" s="54" t="s">
        <v>140</v>
      </c>
      <c r="S222" s="71">
        <f>S221</f>
        <v>0</v>
      </c>
      <c r="T222" s="32">
        <f t="shared" ref="T222:AA222" si="157">T221</f>
        <v>1116</v>
      </c>
      <c r="U222" s="32">
        <f t="shared" si="157"/>
        <v>0</v>
      </c>
      <c r="V222" s="32">
        <f t="shared" si="157"/>
        <v>0</v>
      </c>
      <c r="W222" s="32">
        <f t="shared" si="157"/>
        <v>170</v>
      </c>
      <c r="X222" s="32">
        <f t="shared" si="157"/>
        <v>0</v>
      </c>
      <c r="Y222" s="161">
        <f t="shared" si="157"/>
        <v>0</v>
      </c>
      <c r="Z222" s="32">
        <f t="shared" si="157"/>
        <v>0</v>
      </c>
      <c r="AA222" s="32">
        <f t="shared" si="157"/>
        <v>0</v>
      </c>
    </row>
    <row r="223" spans="1:27" x14ac:dyDescent="0.25">
      <c r="A223" s="15">
        <v>422</v>
      </c>
      <c r="B223" s="16" t="s">
        <v>139</v>
      </c>
      <c r="C223" s="17">
        <f>C212+C215+C217+C220+C222</f>
        <v>8198.2200000000012</v>
      </c>
      <c r="D223" s="87">
        <v>17415</v>
      </c>
      <c r="E223" s="17">
        <f>E212+E215+E217+E220+E222</f>
        <v>16952.399999999998</v>
      </c>
      <c r="F223" s="19"/>
      <c r="G223" s="45">
        <f t="shared" si="149"/>
        <v>206.78147207564561</v>
      </c>
      <c r="H223" s="45">
        <f t="shared" si="150"/>
        <v>97.343669250645988</v>
      </c>
      <c r="I223" s="15">
        <v>422</v>
      </c>
      <c r="J223" s="16" t="s">
        <v>139</v>
      </c>
      <c r="K223" s="17">
        <f t="shared" ref="K223:P223" si="158">K212+K215+K217+K220+K222</f>
        <v>0</v>
      </c>
      <c r="L223" s="17">
        <f t="shared" si="158"/>
        <v>2180.23</v>
      </c>
      <c r="M223" s="17">
        <f t="shared" si="158"/>
        <v>4409</v>
      </c>
      <c r="N223" s="17">
        <f t="shared" si="158"/>
        <v>0</v>
      </c>
      <c r="O223" s="17">
        <f t="shared" si="158"/>
        <v>0</v>
      </c>
      <c r="P223" s="17">
        <f t="shared" si="158"/>
        <v>0</v>
      </c>
      <c r="Q223" s="61">
        <v>422</v>
      </c>
      <c r="R223" s="54" t="s">
        <v>139</v>
      </c>
      <c r="S223" s="181">
        <f t="shared" ref="S223:AA223" si="159">S212+S215+S217+S220+S222</f>
        <v>0</v>
      </c>
      <c r="T223" s="17">
        <f t="shared" si="159"/>
        <v>8246.02</v>
      </c>
      <c r="U223" s="159">
        <f t="shared" si="159"/>
        <v>0</v>
      </c>
      <c r="V223" s="181">
        <f t="shared" si="159"/>
        <v>0</v>
      </c>
      <c r="W223" s="32">
        <f t="shared" si="159"/>
        <v>1193.75</v>
      </c>
      <c r="X223" s="17">
        <f t="shared" si="159"/>
        <v>0</v>
      </c>
      <c r="Y223" s="164">
        <f t="shared" si="159"/>
        <v>0</v>
      </c>
      <c r="Z223" s="17">
        <f t="shared" si="159"/>
        <v>0</v>
      </c>
      <c r="AA223" s="17">
        <f t="shared" si="159"/>
        <v>923.40000000000009</v>
      </c>
    </row>
    <row r="224" spans="1:27" x14ac:dyDescent="0.25">
      <c r="A224" s="13">
        <v>424111</v>
      </c>
      <c r="B224" s="14" t="s">
        <v>138</v>
      </c>
      <c r="C224" s="12">
        <v>1205.69</v>
      </c>
      <c r="D224" s="80"/>
      <c r="E224" s="12">
        <v>1731.1</v>
      </c>
      <c r="G224" s="44">
        <f t="shared" si="149"/>
        <v>143.57753651436104</v>
      </c>
      <c r="H224" s="44">
        <f t="shared" si="150"/>
        <v>0</v>
      </c>
      <c r="I224" s="13">
        <v>424111</v>
      </c>
      <c r="J224" s="14" t="s">
        <v>138</v>
      </c>
      <c r="K224" s="17"/>
      <c r="L224" s="12">
        <v>664.08</v>
      </c>
      <c r="M224" s="12">
        <v>647.69000000000005</v>
      </c>
      <c r="N224" s="12"/>
      <c r="O224" s="17"/>
      <c r="P224" s="17"/>
      <c r="Q224" s="60">
        <v>424111</v>
      </c>
      <c r="R224" s="53" t="s">
        <v>138</v>
      </c>
      <c r="S224" s="70"/>
      <c r="T224" s="31">
        <v>419.33</v>
      </c>
      <c r="U224" s="31"/>
      <c r="V224" s="31"/>
      <c r="W224" s="31"/>
      <c r="X224" s="31"/>
      <c r="Y224" s="160"/>
      <c r="Z224" s="31"/>
      <c r="AA224" s="31">
        <f t="shared" si="153"/>
        <v>-5.6843418860808015E-14</v>
      </c>
    </row>
    <row r="225" spans="1:27" x14ac:dyDescent="0.25">
      <c r="A225" s="15">
        <v>424</v>
      </c>
      <c r="B225" s="16" t="s">
        <v>137</v>
      </c>
      <c r="C225" s="17">
        <f>C224</f>
        <v>1205.69</v>
      </c>
      <c r="D225" s="87">
        <v>3731</v>
      </c>
      <c r="E225" s="17">
        <f>E224</f>
        <v>1731.1</v>
      </c>
      <c r="F225" s="19"/>
      <c r="G225" s="45">
        <f t="shared" si="149"/>
        <v>143.57753651436104</v>
      </c>
      <c r="H225" s="45">
        <f t="shared" si="150"/>
        <v>46.397748592870542</v>
      </c>
      <c r="I225" s="15">
        <v>424</v>
      </c>
      <c r="J225" s="16" t="s">
        <v>137</v>
      </c>
      <c r="K225" s="17">
        <f t="shared" ref="K225:P225" si="160">K224</f>
        <v>0</v>
      </c>
      <c r="L225" s="17">
        <f t="shared" si="160"/>
        <v>664.08</v>
      </c>
      <c r="M225" s="17">
        <f t="shared" si="160"/>
        <v>647.69000000000005</v>
      </c>
      <c r="N225" s="17">
        <f t="shared" si="160"/>
        <v>0</v>
      </c>
      <c r="O225" s="17">
        <f t="shared" si="160"/>
        <v>0</v>
      </c>
      <c r="P225" s="17">
        <f t="shared" si="160"/>
        <v>0</v>
      </c>
      <c r="Q225" s="61">
        <v>424</v>
      </c>
      <c r="R225" s="54" t="s">
        <v>137</v>
      </c>
      <c r="S225" s="71">
        <f>S224</f>
        <v>0</v>
      </c>
      <c r="T225" s="32">
        <f t="shared" ref="T225:AA225" si="161">T224</f>
        <v>419.33</v>
      </c>
      <c r="U225" s="32">
        <f t="shared" si="161"/>
        <v>0</v>
      </c>
      <c r="V225" s="32">
        <f t="shared" si="161"/>
        <v>0</v>
      </c>
      <c r="W225" s="32">
        <f t="shared" si="161"/>
        <v>0</v>
      </c>
      <c r="X225" s="32">
        <f t="shared" si="161"/>
        <v>0</v>
      </c>
      <c r="Y225" s="161">
        <f t="shared" si="161"/>
        <v>0</v>
      </c>
      <c r="Z225" s="32">
        <f t="shared" si="161"/>
        <v>0</v>
      </c>
      <c r="AA225" s="32">
        <f t="shared" si="161"/>
        <v>-5.6843418860808015E-14</v>
      </c>
    </row>
    <row r="226" spans="1:27" x14ac:dyDescent="0.25">
      <c r="A226" s="13">
        <v>426211</v>
      </c>
      <c r="B226" s="14" t="s">
        <v>134</v>
      </c>
      <c r="C226" s="12"/>
      <c r="D226" s="12"/>
      <c r="E226" s="12"/>
      <c r="G226" s="44">
        <f t="shared" si="149"/>
        <v>0</v>
      </c>
      <c r="H226" s="44">
        <f t="shared" si="150"/>
        <v>0</v>
      </c>
      <c r="I226" s="13">
        <v>426211</v>
      </c>
      <c r="J226" s="14" t="s">
        <v>134</v>
      </c>
      <c r="K226" s="12"/>
      <c r="L226" s="12"/>
      <c r="M226" s="12"/>
      <c r="N226" s="12"/>
      <c r="O226" s="12"/>
      <c r="P226" s="12"/>
      <c r="Q226" s="60">
        <v>426211</v>
      </c>
      <c r="R226" s="53" t="s">
        <v>134</v>
      </c>
      <c r="S226" s="70"/>
      <c r="T226" s="31"/>
      <c r="U226" s="31"/>
      <c r="V226" s="31"/>
      <c r="W226" s="31"/>
      <c r="X226" s="31"/>
      <c r="Y226" s="160"/>
      <c r="Z226" s="31"/>
      <c r="AA226" s="31">
        <f t="shared" si="153"/>
        <v>0</v>
      </c>
    </row>
    <row r="227" spans="1:27" x14ac:dyDescent="0.25">
      <c r="A227" s="13">
        <v>426321</v>
      </c>
      <c r="B227" s="14" t="s">
        <v>135</v>
      </c>
      <c r="C227" s="12"/>
      <c r="D227" s="12"/>
      <c r="E227" s="12"/>
      <c r="G227" s="44">
        <f t="shared" si="149"/>
        <v>0</v>
      </c>
      <c r="H227" s="44">
        <f t="shared" si="150"/>
        <v>0</v>
      </c>
      <c r="I227" s="13">
        <v>426321</v>
      </c>
      <c r="J227" s="14" t="s">
        <v>135</v>
      </c>
      <c r="K227" s="12"/>
      <c r="L227" s="12"/>
      <c r="M227" s="12"/>
      <c r="N227" s="12"/>
      <c r="O227" s="12"/>
      <c r="P227" s="12"/>
      <c r="Q227" s="60">
        <v>426321</v>
      </c>
      <c r="R227" s="53" t="s">
        <v>135</v>
      </c>
      <c r="S227" s="70"/>
      <c r="T227" s="31"/>
      <c r="U227" s="31"/>
      <c r="V227" s="31"/>
      <c r="W227" s="31"/>
      <c r="X227" s="31"/>
      <c r="Y227" s="160"/>
      <c r="Z227" s="31"/>
      <c r="AA227" s="31">
        <f t="shared" si="153"/>
        <v>0</v>
      </c>
    </row>
    <row r="228" spans="1:27" s="2" customFormat="1" x14ac:dyDescent="0.25">
      <c r="A228" s="15">
        <v>426</v>
      </c>
      <c r="B228" s="16" t="s">
        <v>136</v>
      </c>
      <c r="C228" s="17">
        <f>C226+C227</f>
        <v>0</v>
      </c>
      <c r="D228" s="17">
        <f>D226+D227</f>
        <v>0</v>
      </c>
      <c r="E228" s="17">
        <f>E226+E227</f>
        <v>0</v>
      </c>
      <c r="F228" s="19"/>
      <c r="G228" s="45">
        <f t="shared" si="149"/>
        <v>0</v>
      </c>
      <c r="H228" s="45">
        <f t="shared" si="150"/>
        <v>0</v>
      </c>
      <c r="I228" s="15">
        <v>426</v>
      </c>
      <c r="J228" s="16" t="s">
        <v>136</v>
      </c>
      <c r="K228" s="17">
        <f t="shared" ref="K228:P228" si="162">K226+K227</f>
        <v>0</v>
      </c>
      <c r="L228" s="17">
        <f t="shared" si="162"/>
        <v>0</v>
      </c>
      <c r="M228" s="17">
        <f t="shared" si="162"/>
        <v>0</v>
      </c>
      <c r="N228" s="17">
        <f t="shared" si="162"/>
        <v>0</v>
      </c>
      <c r="O228" s="17">
        <f t="shared" si="162"/>
        <v>0</v>
      </c>
      <c r="P228" s="17">
        <f t="shared" si="162"/>
        <v>0</v>
      </c>
      <c r="Q228" s="61">
        <v>426</v>
      </c>
      <c r="R228" s="54" t="s">
        <v>136</v>
      </c>
      <c r="S228" s="71">
        <f>S226+S227</f>
        <v>0</v>
      </c>
      <c r="T228" s="32">
        <f t="shared" ref="T228:AA228" si="163">T226+T227</f>
        <v>0</v>
      </c>
      <c r="U228" s="32">
        <f t="shared" si="163"/>
        <v>0</v>
      </c>
      <c r="V228" s="32">
        <f t="shared" si="163"/>
        <v>0</v>
      </c>
      <c r="W228" s="32">
        <f t="shared" si="163"/>
        <v>0</v>
      </c>
      <c r="X228" s="32">
        <f t="shared" si="163"/>
        <v>0</v>
      </c>
      <c r="Y228" s="161">
        <f t="shared" si="163"/>
        <v>0</v>
      </c>
      <c r="Z228" s="32">
        <f t="shared" si="163"/>
        <v>0</v>
      </c>
      <c r="AA228" s="32">
        <f t="shared" si="163"/>
        <v>0</v>
      </c>
    </row>
    <row r="229" spans="1:27" x14ac:dyDescent="0.25">
      <c r="A229" s="15">
        <v>4</v>
      </c>
      <c r="B229" s="16" t="s">
        <v>132</v>
      </c>
      <c r="C229" s="17">
        <f>C223+C225+C228</f>
        <v>9403.9100000000017</v>
      </c>
      <c r="D229" s="157">
        <f>D223+D225+D228</f>
        <v>21146</v>
      </c>
      <c r="E229" s="17">
        <f>E223+E225+E228</f>
        <v>18683.499999999996</v>
      </c>
      <c r="F229" s="19"/>
      <c r="G229" s="45">
        <f t="shared" si="149"/>
        <v>198.67799670562556</v>
      </c>
      <c r="H229" s="45">
        <f t="shared" si="150"/>
        <v>88.354771588007168</v>
      </c>
      <c r="I229" s="15">
        <v>4</v>
      </c>
      <c r="J229" s="16" t="s">
        <v>132</v>
      </c>
      <c r="K229" s="17">
        <f t="shared" ref="K229:P229" si="164">K223+K225+K228</f>
        <v>0</v>
      </c>
      <c r="L229" s="17">
        <f t="shared" si="164"/>
        <v>2844.31</v>
      </c>
      <c r="M229" s="17">
        <f t="shared" si="164"/>
        <v>5056.6900000000005</v>
      </c>
      <c r="N229" s="17">
        <f t="shared" si="164"/>
        <v>0</v>
      </c>
      <c r="O229" s="17">
        <f t="shared" si="164"/>
        <v>0</v>
      </c>
      <c r="P229" s="17">
        <f t="shared" si="164"/>
        <v>0</v>
      </c>
      <c r="Q229" s="61">
        <v>4</v>
      </c>
      <c r="R229" s="54" t="s">
        <v>132</v>
      </c>
      <c r="S229" s="71">
        <f t="shared" ref="S229:AA229" si="165">S223+S225+S228</f>
        <v>0</v>
      </c>
      <c r="T229" s="32">
        <f t="shared" si="165"/>
        <v>8665.35</v>
      </c>
      <c r="U229" s="32">
        <f t="shared" si="165"/>
        <v>0</v>
      </c>
      <c r="V229" s="32">
        <f t="shared" si="165"/>
        <v>0</v>
      </c>
      <c r="W229" s="32">
        <f t="shared" si="165"/>
        <v>1193.75</v>
      </c>
      <c r="X229" s="32">
        <f t="shared" si="165"/>
        <v>0</v>
      </c>
      <c r="Y229" s="161">
        <f t="shared" si="165"/>
        <v>0</v>
      </c>
      <c r="Z229" s="32">
        <f t="shared" si="165"/>
        <v>0</v>
      </c>
      <c r="AA229" s="32">
        <f t="shared" si="165"/>
        <v>923.40000000000009</v>
      </c>
    </row>
    <row r="230" spans="1:27" x14ac:dyDescent="0.25">
      <c r="A230" s="15"/>
      <c r="B230" s="16" t="s">
        <v>131</v>
      </c>
      <c r="C230" s="17">
        <f>C207+C229</f>
        <v>904700.73</v>
      </c>
      <c r="D230" s="157">
        <f>D207+D229</f>
        <v>1224729</v>
      </c>
      <c r="E230" s="17">
        <f>E207+E229</f>
        <v>1097025.6400000004</v>
      </c>
      <c r="F230" s="19"/>
      <c r="G230" s="45">
        <f t="shared" si="149"/>
        <v>121.25840110685004</v>
      </c>
      <c r="H230" s="45">
        <f t="shared" si="150"/>
        <v>89.572929194948458</v>
      </c>
      <c r="I230" s="15"/>
      <c r="J230" s="16" t="s">
        <v>131</v>
      </c>
      <c r="K230" s="17">
        <f t="shared" ref="K230:P230" si="166">K207+K229</f>
        <v>937222.42</v>
      </c>
      <c r="L230" s="17">
        <f t="shared" si="166"/>
        <v>8939.67</v>
      </c>
      <c r="M230" s="17">
        <f t="shared" si="166"/>
        <v>77930.000000000015</v>
      </c>
      <c r="N230" s="17">
        <f t="shared" si="166"/>
        <v>1911.12</v>
      </c>
      <c r="O230" s="17">
        <f t="shared" si="166"/>
        <v>0</v>
      </c>
      <c r="P230" s="17">
        <f t="shared" si="166"/>
        <v>1318.51</v>
      </c>
      <c r="Q230" s="61"/>
      <c r="R230" s="54" t="s">
        <v>131</v>
      </c>
      <c r="S230" s="32">
        <f t="shared" ref="S230:AA230" si="167">S207+S229</f>
        <v>50220.17</v>
      </c>
      <c r="T230" s="32">
        <f t="shared" si="167"/>
        <v>10993.45</v>
      </c>
      <c r="U230" s="32">
        <f t="shared" si="167"/>
        <v>31.05</v>
      </c>
      <c r="V230" s="32">
        <f t="shared" si="167"/>
        <v>767.6</v>
      </c>
      <c r="W230" s="32">
        <f t="shared" si="167"/>
        <v>1822.65</v>
      </c>
      <c r="X230" s="32">
        <f t="shared" si="167"/>
        <v>3046</v>
      </c>
      <c r="Y230" s="32">
        <f t="shared" si="167"/>
        <v>0</v>
      </c>
      <c r="Z230" s="32">
        <f t="shared" si="167"/>
        <v>483</v>
      </c>
      <c r="AA230" s="32">
        <f t="shared" si="167"/>
        <v>2340.0000000000164</v>
      </c>
    </row>
    <row r="231" spans="1:27" x14ac:dyDescent="0.25">
      <c r="A231" s="13"/>
      <c r="B231" s="14"/>
      <c r="C231" s="12"/>
      <c r="D231" s="12"/>
      <c r="E231" s="12"/>
      <c r="G231" s="44"/>
      <c r="H231" s="44"/>
      <c r="I231" s="13"/>
      <c r="J231" s="14"/>
      <c r="K231" s="12"/>
      <c r="L231" s="12"/>
      <c r="M231" s="12"/>
      <c r="N231" s="12"/>
      <c r="O231" s="12"/>
      <c r="P231" s="12"/>
      <c r="Q231" s="60"/>
      <c r="R231" s="76"/>
      <c r="S231" s="70"/>
      <c r="T231" s="31"/>
      <c r="U231" s="31"/>
      <c r="V231" s="31"/>
      <c r="W231" s="31"/>
      <c r="X231" s="31"/>
      <c r="Y231" s="160"/>
      <c r="Z231" s="31"/>
      <c r="AA231" s="31"/>
    </row>
    <row r="232" spans="1:27" x14ac:dyDescent="0.25">
      <c r="A232" s="361" t="str">
        <f>A1</f>
        <v>KOMERCIJALNA I TRGOVAČKA ŠKOLA BJELOVAR</v>
      </c>
      <c r="B232" s="361"/>
      <c r="C232" s="361"/>
      <c r="D232" s="361"/>
      <c r="I232" s="361" t="str">
        <f>A1</f>
        <v>KOMERCIJALNA I TRGOVAČKA ŠKOLA BJELOVAR</v>
      </c>
      <c r="J232" s="361"/>
      <c r="K232" s="361"/>
      <c r="L232" s="361"/>
      <c r="M232" s="7"/>
      <c r="N232" s="7"/>
      <c r="O232" s="7"/>
      <c r="P232" s="7"/>
      <c r="Q232" s="365" t="str">
        <f>A1</f>
        <v>KOMERCIJALNA I TRGOVAČKA ŠKOLA BJELOVAR</v>
      </c>
      <c r="R232" s="365"/>
      <c r="S232" s="365"/>
      <c r="T232" s="365"/>
      <c r="U232" s="34"/>
      <c r="V232" s="34"/>
    </row>
    <row r="233" spans="1:27" x14ac:dyDescent="0.25">
      <c r="A233" s="370" t="str">
        <f>A2</f>
        <v>BJELOVAR, POLJANA DR. FRANJE TUĐMANA 9</v>
      </c>
      <c r="B233" s="370"/>
      <c r="C233" s="370"/>
      <c r="D233" s="370"/>
      <c r="H233" s="24" t="s">
        <v>186</v>
      </c>
      <c r="I233" s="370" t="str">
        <f>A2</f>
        <v>BJELOVAR, POLJANA DR. FRANJE TUĐMANA 9</v>
      </c>
      <c r="J233" s="370"/>
      <c r="K233" s="370"/>
      <c r="L233" s="370"/>
      <c r="M233" s="7"/>
      <c r="N233" s="7"/>
      <c r="O233" s="7"/>
      <c r="P233" s="24" t="str">
        <f>H233</f>
        <v>str.8</v>
      </c>
      <c r="Q233" s="365" t="str">
        <f>A2</f>
        <v>BJELOVAR, POLJANA DR. FRANJE TUĐMANA 9</v>
      </c>
      <c r="R233" s="365"/>
      <c r="S233" s="365"/>
      <c r="T233" s="365"/>
      <c r="U233" s="34"/>
      <c r="V233" s="34"/>
      <c r="AA233" s="27" t="str">
        <f>P233</f>
        <v>str.8</v>
      </c>
    </row>
    <row r="234" spans="1:27" x14ac:dyDescent="0.25">
      <c r="A234" s="35"/>
      <c r="B234" s="35"/>
      <c r="C234" s="35"/>
      <c r="D234" s="35"/>
      <c r="H234" s="24"/>
      <c r="I234" s="35"/>
      <c r="J234" s="35"/>
      <c r="K234" s="35"/>
      <c r="L234" s="35"/>
      <c r="M234" s="7"/>
      <c r="N234" s="7"/>
      <c r="O234" s="7"/>
      <c r="P234" s="24"/>
      <c r="Q234" s="57"/>
      <c r="R234" s="57"/>
      <c r="S234" s="66"/>
      <c r="T234" s="57"/>
      <c r="U234" s="34"/>
      <c r="V234" s="34"/>
      <c r="AA234" s="27"/>
    </row>
    <row r="235" spans="1:27" ht="15.75" x14ac:dyDescent="0.3">
      <c r="A235" s="20"/>
      <c r="B235" s="366" t="str">
        <f>B4</f>
        <v>IZVJEŠTAJ O IZVRŠENJU FINANCIJSKOG PLANA  I - XII 2024.</v>
      </c>
      <c r="C235" s="366"/>
      <c r="D235" s="366"/>
      <c r="E235" s="366"/>
      <c r="F235" s="366"/>
      <c r="G235" s="366"/>
      <c r="H235" s="366"/>
      <c r="I235" s="20"/>
      <c r="J235" s="366" t="str">
        <f>B4</f>
        <v>IZVJEŠTAJ O IZVRŠENJU FINANCIJSKOG PLANA  I - XII 2024.</v>
      </c>
      <c r="K235" s="366"/>
      <c r="L235" s="366"/>
      <c r="M235" s="366"/>
      <c r="N235" s="366"/>
      <c r="O235" s="366"/>
      <c r="P235" s="366"/>
      <c r="Q235" s="57"/>
      <c r="R235" s="366" t="str">
        <f>B4</f>
        <v>IZVJEŠTAJ O IZVRŠENJU FINANCIJSKOG PLANA  I - XII 2024.</v>
      </c>
      <c r="S235" s="366"/>
      <c r="T235" s="366"/>
      <c r="U235" s="366"/>
      <c r="V235" s="366"/>
      <c r="W235" s="366"/>
      <c r="X235" s="366"/>
      <c r="Y235" s="366"/>
      <c r="Z235" s="366"/>
      <c r="AA235" s="366"/>
    </row>
    <row r="236" spans="1:27" x14ac:dyDescent="0.25">
      <c r="I236" s="1"/>
      <c r="J236" s="3"/>
      <c r="K236" s="7"/>
      <c r="L236" s="7"/>
      <c r="M236" s="7"/>
      <c r="N236" s="7"/>
      <c r="O236" s="7"/>
      <c r="P236" s="7"/>
      <c r="Q236" s="58"/>
    </row>
    <row r="237" spans="1:27" ht="14.45" customHeight="1" x14ac:dyDescent="0.25">
      <c r="A237" s="4"/>
      <c r="B237" s="5"/>
      <c r="C237" s="36" t="str">
        <f t="shared" ref="C237:E238" si="168">C6</f>
        <v>IZVRŠENO</v>
      </c>
      <c r="D237" s="36" t="str">
        <f t="shared" si="168"/>
        <v>PLAN</v>
      </c>
      <c r="E237" s="36" t="str">
        <f t="shared" si="168"/>
        <v>IZVRŠENO</v>
      </c>
      <c r="F237" s="36"/>
      <c r="G237" s="36" t="str">
        <f>G6</f>
        <v>INDEKS</v>
      </c>
      <c r="H237" s="36" t="str">
        <f>H6</f>
        <v xml:space="preserve">INDEKS </v>
      </c>
      <c r="I237" s="4"/>
      <c r="J237" s="5"/>
      <c r="K237" s="362" t="s">
        <v>145</v>
      </c>
      <c r="L237" s="363"/>
      <c r="M237" s="362" t="s">
        <v>148</v>
      </c>
      <c r="N237" s="364"/>
      <c r="O237" s="364"/>
      <c r="P237" s="363"/>
      <c r="Q237" s="59"/>
      <c r="R237" s="55"/>
      <c r="S237" s="367" t="s">
        <v>150</v>
      </c>
      <c r="T237" s="368"/>
      <c r="U237" s="368"/>
      <c r="V237" s="368"/>
      <c r="W237" s="369"/>
      <c r="X237" s="368" t="s">
        <v>4</v>
      </c>
      <c r="Y237" s="368"/>
      <c r="Z237" s="368"/>
      <c r="AA237" s="369"/>
    </row>
    <row r="238" spans="1:27" x14ac:dyDescent="0.25">
      <c r="A238" s="105" t="s">
        <v>6</v>
      </c>
      <c r="B238" s="105" t="s">
        <v>7</v>
      </c>
      <c r="C238" s="37" t="str">
        <f t="shared" si="168"/>
        <v>I - XII 2023.</v>
      </c>
      <c r="D238" s="37" t="str">
        <f t="shared" si="168"/>
        <v>2024.</v>
      </c>
      <c r="E238" s="37" t="str">
        <f t="shared" si="168"/>
        <v>I - XII 2024.</v>
      </c>
      <c r="F238" s="37"/>
      <c r="G238" s="37" t="str">
        <f>G7</f>
        <v>2024/2023.</v>
      </c>
      <c r="H238" s="37" t="str">
        <f>H7</f>
        <v>IZVR / PLAN</v>
      </c>
      <c r="I238" s="105" t="s">
        <v>6</v>
      </c>
      <c r="J238" s="105" t="s">
        <v>7</v>
      </c>
      <c r="K238" s="38" t="str">
        <f t="shared" ref="K238:P238" si="169">K7</f>
        <v>RIZNICA</v>
      </c>
      <c r="L238" s="38" t="str">
        <f t="shared" si="169"/>
        <v>OSTALO</v>
      </c>
      <c r="M238" s="38" t="str">
        <f t="shared" si="169"/>
        <v>DECENTRALIZ.</v>
      </c>
      <c r="N238" s="38" t="str">
        <f t="shared" si="169"/>
        <v>e-tehničar</v>
      </c>
      <c r="O238" s="38" t="str">
        <f t="shared" si="169"/>
        <v>shema šk.voće</v>
      </c>
      <c r="P238" s="38" t="str">
        <f t="shared" si="169"/>
        <v>OSTALO</v>
      </c>
      <c r="Q238" s="115" t="s">
        <v>6</v>
      </c>
      <c r="R238" s="115" t="s">
        <v>7</v>
      </c>
      <c r="S238" s="68" t="str">
        <f t="shared" ref="S238:AA238" si="170">S7</f>
        <v>ERASMUS+</v>
      </c>
      <c r="T238" s="68" t="str">
        <f t="shared" si="170"/>
        <v>ZAKUP</v>
      </c>
      <c r="U238" s="68" t="str">
        <f t="shared" si="170"/>
        <v>KAMATA</v>
      </c>
      <c r="V238" s="68" t="str">
        <f t="shared" si="170"/>
        <v>ŠTETE</v>
      </c>
      <c r="W238" s="68" t="str">
        <f t="shared" si="170"/>
        <v>OSTALO</v>
      </c>
      <c r="X238" s="68" t="str">
        <f t="shared" si="170"/>
        <v>KAZALIŠTE</v>
      </c>
      <c r="Y238" s="68" t="str">
        <f t="shared" si="170"/>
        <v>IZLETI</v>
      </c>
      <c r="Z238" s="68" t="str">
        <f t="shared" si="170"/>
        <v>OSIGURANJE</v>
      </c>
      <c r="AA238" s="68" t="str">
        <f t="shared" si="170"/>
        <v>OSTALO</v>
      </c>
    </row>
    <row r="239" spans="1:27" x14ac:dyDescent="0.25">
      <c r="A239" s="13"/>
      <c r="B239" s="14"/>
      <c r="C239" s="12"/>
      <c r="D239" s="12"/>
      <c r="E239" s="12"/>
      <c r="G239" s="44"/>
      <c r="H239" s="44"/>
      <c r="I239" s="13"/>
      <c r="J239" s="14"/>
      <c r="K239" s="12"/>
      <c r="L239" s="12"/>
      <c r="M239" s="12"/>
      <c r="N239" s="12"/>
      <c r="O239" s="12"/>
      <c r="P239" s="12"/>
      <c r="Q239" s="60"/>
      <c r="R239" s="76"/>
      <c r="S239" s="70"/>
      <c r="T239" s="31"/>
      <c r="U239" s="31"/>
      <c r="V239" s="31"/>
      <c r="W239" s="31"/>
      <c r="X239" s="31"/>
      <c r="Y239" s="160"/>
      <c r="Z239" s="31"/>
      <c r="AA239" s="31"/>
    </row>
    <row r="240" spans="1:27" x14ac:dyDescent="0.25">
      <c r="A240" s="13"/>
      <c r="B240" s="14"/>
      <c r="C240" s="12"/>
      <c r="D240" s="12"/>
      <c r="E240" s="12"/>
      <c r="G240" s="44"/>
      <c r="H240" s="44"/>
      <c r="I240" s="13"/>
      <c r="J240" s="14"/>
      <c r="K240" s="12"/>
      <c r="L240" s="12"/>
      <c r="M240" s="12"/>
      <c r="N240" s="12"/>
      <c r="O240" s="12"/>
      <c r="P240" s="12"/>
      <c r="Q240" s="60"/>
      <c r="R240" s="76"/>
      <c r="S240" s="70"/>
      <c r="T240" s="31"/>
      <c r="U240" s="31"/>
      <c r="V240" s="31"/>
      <c r="W240" s="31"/>
      <c r="X240" s="31"/>
      <c r="Y240" s="160"/>
      <c r="Z240" s="31"/>
      <c r="AA240" s="31"/>
    </row>
    <row r="241" spans="1:27" x14ac:dyDescent="0.25">
      <c r="A241" s="13"/>
      <c r="B241" s="14"/>
      <c r="C241" s="12"/>
      <c r="D241" s="12"/>
      <c r="E241" s="12"/>
      <c r="G241" s="44"/>
      <c r="H241" s="44"/>
      <c r="I241" s="13"/>
      <c r="J241" s="14"/>
      <c r="K241" s="12"/>
      <c r="L241" s="12"/>
      <c r="M241" s="12"/>
      <c r="N241" s="12"/>
      <c r="O241" s="12"/>
      <c r="P241" s="12"/>
      <c r="Q241" s="60"/>
      <c r="R241" s="76"/>
      <c r="S241" s="70"/>
      <c r="T241" s="31"/>
      <c r="U241" s="31"/>
      <c r="V241" s="31"/>
      <c r="W241" s="31"/>
      <c r="X241" s="31"/>
      <c r="Y241" s="160"/>
      <c r="Z241" s="31"/>
      <c r="AA241" s="31"/>
    </row>
    <row r="242" spans="1:27" x14ac:dyDescent="0.25">
      <c r="A242" s="15"/>
      <c r="B242" s="16" t="str">
        <f>B32</f>
        <v>P R I H O D I   UKUPNO</v>
      </c>
      <c r="C242" s="17">
        <f>C32</f>
        <v>923860.35</v>
      </c>
      <c r="D242" s="87">
        <f>D32</f>
        <v>1224729</v>
      </c>
      <c r="E242" s="17">
        <f>E32</f>
        <v>1078132.5000000002</v>
      </c>
      <c r="F242" s="19"/>
      <c r="G242" s="45">
        <f t="shared" si="149"/>
        <v>116.69864390218719</v>
      </c>
      <c r="H242" s="45">
        <f t="shared" si="150"/>
        <v>88.030290782695616</v>
      </c>
      <c r="I242" s="15"/>
      <c r="J242" s="16" t="str">
        <f t="shared" ref="J242:P242" si="171">J32</f>
        <v>P R I H O D I   UKUPNO</v>
      </c>
      <c r="K242" s="17">
        <f t="shared" si="171"/>
        <v>937222.42</v>
      </c>
      <c r="L242" s="17">
        <f t="shared" si="171"/>
        <v>9005.2800000000007</v>
      </c>
      <c r="M242" s="17">
        <f t="shared" si="171"/>
        <v>70049.19</v>
      </c>
      <c r="N242" s="17">
        <f t="shared" si="171"/>
        <v>1751.86</v>
      </c>
      <c r="O242" s="17">
        <f t="shared" si="171"/>
        <v>0</v>
      </c>
      <c r="P242" s="17">
        <f t="shared" si="171"/>
        <v>1318.51</v>
      </c>
      <c r="Q242" s="61"/>
      <c r="R242" s="54" t="str">
        <f t="shared" ref="R242:AA242" si="172">R32</f>
        <v>P R I H O D I   UKUPNO</v>
      </c>
      <c r="S242" s="32">
        <f t="shared" si="172"/>
        <v>40326.400000000001</v>
      </c>
      <c r="T242" s="32">
        <f t="shared" si="172"/>
        <v>9940.5400000000009</v>
      </c>
      <c r="U242" s="32">
        <f t="shared" si="172"/>
        <v>31.05</v>
      </c>
      <c r="V242" s="32">
        <f t="shared" si="172"/>
        <v>767.6</v>
      </c>
      <c r="W242" s="32">
        <f t="shared" si="172"/>
        <v>1822.65</v>
      </c>
      <c r="X242" s="32">
        <f t="shared" si="172"/>
        <v>3074</v>
      </c>
      <c r="Y242" s="32">
        <f t="shared" si="172"/>
        <v>0</v>
      </c>
      <c r="Z242" s="32">
        <f t="shared" si="172"/>
        <v>483</v>
      </c>
      <c r="AA242" s="32">
        <f t="shared" si="172"/>
        <v>2339.9999999999554</v>
      </c>
    </row>
    <row r="243" spans="1:27" s="2" customFormat="1" x14ac:dyDescent="0.25">
      <c r="A243" s="15"/>
      <c r="B243" s="16" t="str">
        <f>B230</f>
        <v>R A S H O D I    UKUPNO</v>
      </c>
      <c r="C243" s="17">
        <f>C230</f>
        <v>904700.73</v>
      </c>
      <c r="D243" s="87">
        <f>D230</f>
        <v>1224729</v>
      </c>
      <c r="E243" s="17">
        <f>E230</f>
        <v>1097025.6400000004</v>
      </c>
      <c r="F243" s="19"/>
      <c r="G243" s="45">
        <f t="shared" si="149"/>
        <v>121.25840110685004</v>
      </c>
      <c r="H243" s="45">
        <f t="shared" si="150"/>
        <v>89.572929194948458</v>
      </c>
      <c r="I243" s="15"/>
      <c r="J243" s="16" t="str">
        <f>J230</f>
        <v>R A S H O D I    UKUPNO</v>
      </c>
      <c r="K243" s="17">
        <f t="shared" ref="K243:P243" si="173">K230</f>
        <v>937222.42</v>
      </c>
      <c r="L243" s="17">
        <f t="shared" si="173"/>
        <v>8939.67</v>
      </c>
      <c r="M243" s="17">
        <f t="shared" si="173"/>
        <v>77930.000000000015</v>
      </c>
      <c r="N243" s="17">
        <f t="shared" si="173"/>
        <v>1911.12</v>
      </c>
      <c r="O243" s="17">
        <f t="shared" si="173"/>
        <v>0</v>
      </c>
      <c r="P243" s="17">
        <f t="shared" si="173"/>
        <v>1318.51</v>
      </c>
      <c r="Q243" s="61"/>
      <c r="R243" s="54" t="str">
        <f>R230</f>
        <v>R A S H O D I    UKUPNO</v>
      </c>
      <c r="S243" s="32">
        <f t="shared" ref="S243:AA243" si="174">S230</f>
        <v>50220.17</v>
      </c>
      <c r="T243" s="32">
        <f t="shared" si="174"/>
        <v>10993.45</v>
      </c>
      <c r="U243" s="32">
        <f t="shared" si="174"/>
        <v>31.05</v>
      </c>
      <c r="V243" s="32">
        <f t="shared" si="174"/>
        <v>767.6</v>
      </c>
      <c r="W243" s="32">
        <f t="shared" si="174"/>
        <v>1822.65</v>
      </c>
      <c r="X243" s="32">
        <f t="shared" si="174"/>
        <v>3046</v>
      </c>
      <c r="Y243" s="32">
        <f t="shared" si="174"/>
        <v>0</v>
      </c>
      <c r="Z243" s="32">
        <f t="shared" si="174"/>
        <v>483</v>
      </c>
      <c r="AA243" s="32">
        <f t="shared" si="174"/>
        <v>2340.0000000000164</v>
      </c>
    </row>
    <row r="244" spans="1:27" s="2" customFormat="1" x14ac:dyDescent="0.25">
      <c r="A244" s="15"/>
      <c r="B244" s="16" t="s">
        <v>133</v>
      </c>
      <c r="C244" s="17">
        <f>C242-C243</f>
        <v>19159.619999999995</v>
      </c>
      <c r="D244" s="17">
        <f>D242-D243</f>
        <v>0</v>
      </c>
      <c r="E244" s="17">
        <f>E242-E243</f>
        <v>-18893.14000000013</v>
      </c>
      <c r="F244" s="19"/>
      <c r="G244" s="45">
        <f t="shared" si="149"/>
        <v>-98.609158219213825</v>
      </c>
      <c r="H244" s="45">
        <f t="shared" si="150"/>
        <v>0</v>
      </c>
      <c r="I244" s="15"/>
      <c r="J244" s="16" t="s">
        <v>133</v>
      </c>
      <c r="K244" s="17">
        <f t="shared" ref="K244:P244" si="175">K242-K243</f>
        <v>0</v>
      </c>
      <c r="L244" s="17">
        <f t="shared" si="175"/>
        <v>65.610000000000582</v>
      </c>
      <c r="M244" s="17">
        <f t="shared" si="175"/>
        <v>-7880.8100000000122</v>
      </c>
      <c r="N244" s="17">
        <f t="shared" si="175"/>
        <v>-159.26</v>
      </c>
      <c r="O244" s="17">
        <f t="shared" si="175"/>
        <v>0</v>
      </c>
      <c r="P244" s="17">
        <f t="shared" si="175"/>
        <v>0</v>
      </c>
      <c r="Q244" s="61"/>
      <c r="R244" s="54" t="s">
        <v>133</v>
      </c>
      <c r="S244" s="32">
        <f t="shared" ref="S244:AA244" si="176">S242-S243</f>
        <v>-9893.7699999999968</v>
      </c>
      <c r="T244" s="32">
        <f t="shared" si="176"/>
        <v>-1052.9099999999999</v>
      </c>
      <c r="U244" s="32">
        <f t="shared" si="176"/>
        <v>0</v>
      </c>
      <c r="V244" s="32">
        <f t="shared" si="176"/>
        <v>0</v>
      </c>
      <c r="W244" s="32">
        <f t="shared" si="176"/>
        <v>0</v>
      </c>
      <c r="X244" s="32">
        <f t="shared" si="176"/>
        <v>28</v>
      </c>
      <c r="Y244" s="32">
        <f t="shared" si="176"/>
        <v>0</v>
      </c>
      <c r="Z244" s="32">
        <f t="shared" si="176"/>
        <v>0</v>
      </c>
      <c r="AA244" s="32">
        <f t="shared" si="176"/>
        <v>-6.0936145018786192E-11</v>
      </c>
    </row>
    <row r="245" spans="1:27" x14ac:dyDescent="0.25">
      <c r="A245" s="4"/>
      <c r="B245" s="5"/>
      <c r="C245" s="8"/>
      <c r="D245" s="8"/>
      <c r="E245" s="8"/>
      <c r="G245" s="44"/>
      <c r="H245" s="44"/>
      <c r="I245" s="4"/>
      <c r="J245" s="5"/>
      <c r="K245" s="23"/>
      <c r="L245" s="8"/>
      <c r="M245" s="23"/>
      <c r="N245" s="23"/>
      <c r="O245" s="23"/>
      <c r="P245" s="23"/>
      <c r="Q245" s="59"/>
      <c r="R245" s="55"/>
      <c r="S245" s="162"/>
      <c r="T245" s="46"/>
      <c r="U245" s="46"/>
      <c r="V245" s="46"/>
      <c r="W245" s="46"/>
      <c r="X245" s="46"/>
      <c r="Y245" s="162"/>
      <c r="Z245" s="46"/>
      <c r="AA245" s="32"/>
    </row>
    <row r="246" spans="1:27" x14ac:dyDescent="0.25">
      <c r="A246" s="13"/>
      <c r="B246" s="14" t="s">
        <v>158</v>
      </c>
      <c r="C246" s="12">
        <v>54165.62</v>
      </c>
      <c r="D246" s="12"/>
      <c r="E246" s="12">
        <v>73325.240000000005</v>
      </c>
      <c r="G246" s="44">
        <f t="shared" si="149"/>
        <v>135.37228965532012</v>
      </c>
      <c r="H246" s="44">
        <f t="shared" si="150"/>
        <v>0</v>
      </c>
      <c r="I246" s="47"/>
      <c r="J246" s="14" t="s">
        <v>158</v>
      </c>
      <c r="K246" s="47"/>
      <c r="L246" s="12">
        <v>6776.41</v>
      </c>
      <c r="M246" s="165"/>
      <c r="N246" s="47"/>
      <c r="O246" s="13"/>
      <c r="P246" s="47"/>
      <c r="Q246" s="53"/>
      <c r="R246" s="53" t="s">
        <v>158</v>
      </c>
      <c r="S246" s="31">
        <v>53071.16</v>
      </c>
      <c r="T246" s="31">
        <v>6229.19</v>
      </c>
      <c r="U246" s="31"/>
      <c r="V246" s="31"/>
      <c r="W246" s="31">
        <v>6135.14</v>
      </c>
      <c r="X246" s="31">
        <v>0</v>
      </c>
      <c r="Y246" s="160"/>
      <c r="Z246" s="31"/>
      <c r="AA246" s="31">
        <f>E246-K246-L246-M246-N246-O246-P246-S246-T246-U246-V246-W246-X246-Y246-Z246</f>
        <v>1113.3399999999983</v>
      </c>
    </row>
    <row r="247" spans="1:27" x14ac:dyDescent="0.25">
      <c r="A247" s="13"/>
      <c r="B247" s="14" t="s">
        <v>159</v>
      </c>
      <c r="C247" s="12">
        <f>C244+C246</f>
        <v>73325.239999999991</v>
      </c>
      <c r="D247" s="12">
        <f>D244+D246</f>
        <v>0</v>
      </c>
      <c r="E247" s="12">
        <f>E244+E246</f>
        <v>54432.099999999875</v>
      </c>
      <c r="G247" s="44">
        <f t="shared" si="149"/>
        <v>74.233783619392014</v>
      </c>
      <c r="H247" s="44">
        <f t="shared" si="150"/>
        <v>0</v>
      </c>
      <c r="I247" s="47"/>
      <c r="J247" s="14" t="s">
        <v>159</v>
      </c>
      <c r="K247" s="77">
        <f t="shared" ref="K247:P247" si="177">K244+K246</f>
        <v>0</v>
      </c>
      <c r="L247" s="77">
        <f t="shared" si="177"/>
        <v>6842.02</v>
      </c>
      <c r="M247" s="48">
        <f t="shared" si="177"/>
        <v>-7880.8100000000122</v>
      </c>
      <c r="N247" s="48">
        <f t="shared" si="177"/>
        <v>-159.26</v>
      </c>
      <c r="O247" s="78">
        <f t="shared" si="177"/>
        <v>0</v>
      </c>
      <c r="P247" s="73">
        <f t="shared" si="177"/>
        <v>0</v>
      </c>
      <c r="Q247" s="53"/>
      <c r="R247" s="53" t="s">
        <v>159</v>
      </c>
      <c r="S247" s="31">
        <f>S244+S246</f>
        <v>43177.390000000007</v>
      </c>
      <c r="T247" s="31">
        <f t="shared" ref="T247:AA247" si="178">T244+T246</f>
        <v>5176.28</v>
      </c>
      <c r="U247" s="31">
        <f t="shared" si="178"/>
        <v>0</v>
      </c>
      <c r="V247" s="31">
        <f t="shared" si="178"/>
        <v>0</v>
      </c>
      <c r="W247" s="31">
        <f t="shared" si="178"/>
        <v>6135.14</v>
      </c>
      <c r="X247" s="31">
        <f t="shared" si="178"/>
        <v>28</v>
      </c>
      <c r="Y247" s="160">
        <f t="shared" si="178"/>
        <v>0</v>
      </c>
      <c r="Z247" s="31">
        <f t="shared" si="178"/>
        <v>0</v>
      </c>
      <c r="AA247" s="31">
        <f t="shared" si="178"/>
        <v>1113.3399999999374</v>
      </c>
    </row>
    <row r="248" spans="1:27" x14ac:dyDescent="0.25">
      <c r="K248" s="75"/>
      <c r="L248" s="63"/>
      <c r="M248" s="63"/>
      <c r="N248" s="134"/>
      <c r="O248" s="63"/>
      <c r="P248" s="24"/>
    </row>
    <row r="249" spans="1:27" x14ac:dyDescent="0.25">
      <c r="K249" s="75"/>
      <c r="L249" s="65"/>
      <c r="M249" s="65"/>
      <c r="N249" s="134"/>
      <c r="O249" s="155"/>
      <c r="P249" s="129"/>
      <c r="Z249" s="33"/>
      <c r="AA249" s="33"/>
    </row>
    <row r="250" spans="1:27" x14ac:dyDescent="0.25">
      <c r="D250" s="11"/>
      <c r="E250" s="11"/>
      <c r="J250" s="74"/>
      <c r="K250" s="75"/>
      <c r="L250" s="65"/>
      <c r="M250" s="65"/>
      <c r="N250" s="134"/>
      <c r="O250" s="155"/>
      <c r="P250" s="168"/>
      <c r="S250" s="33"/>
      <c r="T250" s="33"/>
      <c r="U250" s="33"/>
      <c r="V250" s="33"/>
      <c r="W250" s="33"/>
      <c r="X250" s="33"/>
      <c r="Y250" s="178"/>
      <c r="Z250" s="153"/>
      <c r="AA250" s="33"/>
    </row>
    <row r="251" spans="1:27" x14ac:dyDescent="0.25">
      <c r="D251" s="11"/>
      <c r="E251" s="11"/>
      <c r="J251" s="75"/>
      <c r="K251" s="75"/>
      <c r="L251" s="65"/>
      <c r="M251" s="65"/>
      <c r="N251" s="134"/>
      <c r="O251" s="65"/>
      <c r="P251" s="65"/>
      <c r="S251" s="154"/>
      <c r="T251" s="33"/>
      <c r="U251" s="154"/>
      <c r="V251" s="154"/>
      <c r="W251" s="33"/>
      <c r="X251" s="33"/>
      <c r="Y251" s="179"/>
      <c r="Z251" s="154"/>
      <c r="AA251" s="154"/>
    </row>
    <row r="252" spans="1:27" x14ac:dyDescent="0.25">
      <c r="D252" s="11"/>
      <c r="E252" s="11"/>
      <c r="J252" s="75"/>
      <c r="K252" s="75"/>
      <c r="L252" s="65"/>
      <c r="M252" s="65"/>
      <c r="N252" s="134"/>
      <c r="S252" s="152"/>
      <c r="T252" s="33"/>
      <c r="U252" s="33"/>
      <c r="V252" s="33"/>
      <c r="W252" s="33"/>
      <c r="X252" s="33"/>
      <c r="Y252" s="178"/>
      <c r="Z252" s="33"/>
      <c r="AA252" s="33"/>
    </row>
    <row r="253" spans="1:27" x14ac:dyDescent="0.25">
      <c r="D253" s="11"/>
      <c r="E253" s="11"/>
      <c r="J253" s="75"/>
      <c r="K253" s="75"/>
      <c r="L253" s="65"/>
      <c r="M253" s="65"/>
      <c r="N253" s="134"/>
      <c r="S253" s="152"/>
      <c r="T253" s="33"/>
      <c r="U253" s="33"/>
      <c r="V253" s="33"/>
      <c r="W253" s="33"/>
      <c r="X253" s="33"/>
      <c r="Y253" s="178"/>
      <c r="Z253" s="33"/>
      <c r="AA253" s="33"/>
    </row>
    <row r="254" spans="1:27" x14ac:dyDescent="0.25">
      <c r="D254" s="11"/>
      <c r="E254" s="11"/>
      <c r="J254" s="75"/>
      <c r="K254" s="65"/>
      <c r="L254" s="65"/>
      <c r="M254" s="65"/>
      <c r="N254" s="134"/>
      <c r="Z254" s="33"/>
      <c r="AA254" s="33"/>
    </row>
    <row r="255" spans="1:27" x14ac:dyDescent="0.25">
      <c r="J255" s="292"/>
      <c r="K255" s="75"/>
      <c r="L255" s="96"/>
      <c r="M255" s="65"/>
      <c r="N255" s="134"/>
      <c r="Z255" s="33"/>
      <c r="AA255" s="33"/>
    </row>
    <row r="256" spans="1:27" x14ac:dyDescent="0.25">
      <c r="J256" s="293"/>
      <c r="K256" s="75"/>
      <c r="L256" s="96"/>
      <c r="M256" s="65"/>
      <c r="Z256" s="33"/>
      <c r="AA256" s="33"/>
    </row>
    <row r="257" spans="2:27" x14ac:dyDescent="0.25">
      <c r="J257" s="292"/>
      <c r="M257" s="65"/>
      <c r="N257" s="1"/>
      <c r="Z257" s="33"/>
      <c r="AA257" s="33"/>
    </row>
    <row r="258" spans="2:27" x14ac:dyDescent="0.25">
      <c r="J258" s="294"/>
      <c r="K258" s="3"/>
      <c r="L258" s="97"/>
      <c r="M258" s="97"/>
      <c r="N258" s="97"/>
      <c r="O258" s="97"/>
      <c r="P258" s="97"/>
      <c r="Z258" s="33"/>
      <c r="AA258" s="33"/>
    </row>
    <row r="259" spans="2:27" x14ac:dyDescent="0.25">
      <c r="L259" s="149"/>
      <c r="M259" s="150"/>
      <c r="N259" s="149"/>
      <c r="O259" s="149"/>
      <c r="P259" s="149"/>
      <c r="S259" s="135"/>
      <c r="T259" s="64"/>
      <c r="U259" s="64"/>
      <c r="V259" s="64"/>
      <c r="W259" s="64"/>
      <c r="X259" s="64"/>
      <c r="Y259" s="180"/>
      <c r="Z259" s="64"/>
      <c r="AA259" s="64"/>
    </row>
    <row r="260" spans="2:27" x14ac:dyDescent="0.25">
      <c r="L260" s="151">
        <f>SUM(L248:L259)</f>
        <v>0</v>
      </c>
      <c r="M260" s="151">
        <f>SUM(M248:M259)</f>
        <v>0</v>
      </c>
      <c r="N260" s="151"/>
      <c r="O260" s="151">
        <f>SUM(O248:O259)</f>
        <v>0</v>
      </c>
      <c r="P260" s="151">
        <f>SUM(P248:P259)</f>
        <v>0</v>
      </c>
      <c r="S260" s="67">
        <f>SUM(S248:S259)</f>
        <v>0</v>
      </c>
      <c r="T260" s="67">
        <f t="shared" ref="T260:AA260" si="179">SUM(T248:T259)</f>
        <v>0</v>
      </c>
      <c r="U260" s="67">
        <f t="shared" si="179"/>
        <v>0</v>
      </c>
      <c r="V260" s="67">
        <f t="shared" si="179"/>
        <v>0</v>
      </c>
      <c r="W260" s="67">
        <f t="shared" si="179"/>
        <v>0</v>
      </c>
      <c r="X260" s="67">
        <f t="shared" si="179"/>
        <v>0</v>
      </c>
      <c r="Y260" s="169">
        <f t="shared" si="179"/>
        <v>0</v>
      </c>
      <c r="Z260" s="67">
        <f t="shared" si="179"/>
        <v>0</v>
      </c>
      <c r="AA260" s="67">
        <f t="shared" si="179"/>
        <v>0</v>
      </c>
    </row>
    <row r="261" spans="2:27" x14ac:dyDescent="0.25">
      <c r="Z261" s="33"/>
      <c r="AA261" s="33"/>
    </row>
    <row r="262" spans="2:27" x14ac:dyDescent="0.25">
      <c r="B262" s="3" t="s">
        <v>418</v>
      </c>
      <c r="J262" s="3" t="str">
        <f>B262</f>
        <v>U Bjelovaru,  24.01.2025.</v>
      </c>
      <c r="R262" s="50" t="str">
        <f>B262</f>
        <v>U Bjelovaru,  24.01.2025.</v>
      </c>
      <c r="Z262" s="33"/>
      <c r="AA262" s="33"/>
    </row>
    <row r="263" spans="2:27" x14ac:dyDescent="0.25">
      <c r="J263" s="3"/>
    </row>
    <row r="264" spans="2:27" x14ac:dyDescent="0.25">
      <c r="J264" s="3"/>
    </row>
  </sheetData>
  <mergeCells count="104">
    <mergeCell ref="B235:H235"/>
    <mergeCell ref="J235:P235"/>
    <mergeCell ref="R235:AA235"/>
    <mergeCell ref="K237:L237"/>
    <mergeCell ref="M237:P237"/>
    <mergeCell ref="S237:W237"/>
    <mergeCell ref="X237:AA237"/>
    <mergeCell ref="A232:D232"/>
    <mergeCell ref="I232:L232"/>
    <mergeCell ref="Q232:T232"/>
    <mergeCell ref="A233:D233"/>
    <mergeCell ref="I233:L233"/>
    <mergeCell ref="Q233:T233"/>
    <mergeCell ref="B202:H202"/>
    <mergeCell ref="J202:P202"/>
    <mergeCell ref="R202:AA202"/>
    <mergeCell ref="K204:L204"/>
    <mergeCell ref="M204:P204"/>
    <mergeCell ref="S204:W204"/>
    <mergeCell ref="X204:AA204"/>
    <mergeCell ref="A199:D199"/>
    <mergeCell ref="I199:L199"/>
    <mergeCell ref="Q199:T199"/>
    <mergeCell ref="A200:D200"/>
    <mergeCell ref="I200:L200"/>
    <mergeCell ref="Q200:T200"/>
    <mergeCell ref="B169:H169"/>
    <mergeCell ref="J169:P169"/>
    <mergeCell ref="R169:AA169"/>
    <mergeCell ref="K171:L171"/>
    <mergeCell ref="M171:P171"/>
    <mergeCell ref="S171:W171"/>
    <mergeCell ref="X171:AA171"/>
    <mergeCell ref="A166:D166"/>
    <mergeCell ref="I166:L166"/>
    <mergeCell ref="Q166:T166"/>
    <mergeCell ref="A167:D167"/>
    <mergeCell ref="I167:L167"/>
    <mergeCell ref="Q167:T167"/>
    <mergeCell ref="B136:H136"/>
    <mergeCell ref="J136:P136"/>
    <mergeCell ref="R136:AA136"/>
    <mergeCell ref="K138:L138"/>
    <mergeCell ref="M138:P138"/>
    <mergeCell ref="S138:W138"/>
    <mergeCell ref="X138:AA138"/>
    <mergeCell ref="A133:D133"/>
    <mergeCell ref="I133:L133"/>
    <mergeCell ref="Q133:T133"/>
    <mergeCell ref="A134:D134"/>
    <mergeCell ref="I134:L134"/>
    <mergeCell ref="Q134:T134"/>
    <mergeCell ref="B103:H103"/>
    <mergeCell ref="J103:P103"/>
    <mergeCell ref="R103:AA103"/>
    <mergeCell ref="K105:L105"/>
    <mergeCell ref="M105:P105"/>
    <mergeCell ref="S105:W105"/>
    <mergeCell ref="X105:AA105"/>
    <mergeCell ref="A100:D100"/>
    <mergeCell ref="I100:L100"/>
    <mergeCell ref="Q100:T100"/>
    <mergeCell ref="A101:D101"/>
    <mergeCell ref="I101:L101"/>
    <mergeCell ref="Q101:T101"/>
    <mergeCell ref="S6:W6"/>
    <mergeCell ref="X6:AA6"/>
    <mergeCell ref="I1:L1"/>
    <mergeCell ref="I2:L2"/>
    <mergeCell ref="J4:P4"/>
    <mergeCell ref="K6:L6"/>
    <mergeCell ref="M6:P6"/>
    <mergeCell ref="A1:D1"/>
    <mergeCell ref="A2:D2"/>
    <mergeCell ref="B4:H4"/>
    <mergeCell ref="Q1:T1"/>
    <mergeCell ref="Q2:T2"/>
    <mergeCell ref="R4:AA4"/>
    <mergeCell ref="A34:D34"/>
    <mergeCell ref="I34:L34"/>
    <mergeCell ref="K39:L39"/>
    <mergeCell ref="M39:P39"/>
    <mergeCell ref="Q34:T34"/>
    <mergeCell ref="A35:D35"/>
    <mergeCell ref="I35:L35"/>
    <mergeCell ref="Q35:T35"/>
    <mergeCell ref="B37:H37"/>
    <mergeCell ref="J37:P37"/>
    <mergeCell ref="R37:AA37"/>
    <mergeCell ref="S39:W39"/>
    <mergeCell ref="X39:AA39"/>
    <mergeCell ref="A67:D67"/>
    <mergeCell ref="I67:L67"/>
    <mergeCell ref="K72:L72"/>
    <mergeCell ref="M72:P72"/>
    <mergeCell ref="Q67:T67"/>
    <mergeCell ref="Q68:T68"/>
    <mergeCell ref="R70:AA70"/>
    <mergeCell ref="S72:W72"/>
    <mergeCell ref="X72:AA72"/>
    <mergeCell ref="A68:D68"/>
    <mergeCell ref="I68:L68"/>
    <mergeCell ref="B70:H70"/>
    <mergeCell ref="J70:P7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financ.</vt:lpstr>
      <vt:lpstr>rashodi prema funkc.klas.</vt:lpstr>
      <vt:lpstr>račun financiranja</vt:lpstr>
      <vt:lpstr>posebni dio</vt:lpstr>
      <vt:lpstr>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Marijana Veselski</cp:lastModifiedBy>
  <cp:lastPrinted>2025-01-24T11:08:24Z</cp:lastPrinted>
  <dcterms:created xsi:type="dcterms:W3CDTF">2017-09-13T08:17:42Z</dcterms:created>
  <dcterms:modified xsi:type="dcterms:W3CDTF">2025-01-28T13:12:07Z</dcterms:modified>
</cp:coreProperties>
</file>